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ählerstände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,##0.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165" fontId="5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4" fillId="3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165" fontId="4" fillId="5" borderId="1" applyAlignment="1" pivotButton="0" quotePrefix="0" xfId="0">
      <alignment horizontal="left" vertical="center"/>
    </xf>
    <xf numFmtId="165" fontId="4" fillId="3" borderId="1" applyAlignment="1" pivotButton="0" quotePrefix="0" xfId="0">
      <alignment horizontal="left" vertical="center"/>
    </xf>
    <xf numFmtId="0" fontId="2" fillId="6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0" fillId="0" borderId="1" pivotButton="0" quotePrefix="0" xfId="0"/>
    <xf numFmtId="0" fontId="3" fillId="0" borderId="1" pivotButton="0" quotePrefix="0" xfId="0"/>
    <xf numFmtId="0" fontId="0" fillId="4" borderId="1" pivotButton="0" quotePrefix="0" xfId="0"/>
    <xf numFmtId="165" fontId="0" fillId="0" borderId="1" pivotButton="0" quotePrefix="0" xfId="0"/>
    <xf numFmtId="0" fontId="4" fillId="3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Verbrauch Strom &amp; Gas nach Stadt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'Übersicht'!B15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'Übersicht'!$A$16:$A$21</f>
            </numRef>
          </cat>
          <val>
            <numRef>
              <f>'Übersicht'!$B$16:$B$21</f>
            </numRef>
          </val>
        </ser>
        <ser>
          <idx val="1"/>
          <order val="1"/>
          <tx>
            <strRef>
              <f>'Übersicht'!C15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'Übersicht'!$A$16:$A$21</f>
            </numRef>
          </cat>
          <val>
            <numRef>
              <f>'Übersicht'!$C$16:$C$21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Stadt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Verbrauch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Einzüge vs. Auszüge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'Übersicht'!$A$5:$A$6</f>
            </numRef>
          </cat>
          <val>
            <numRef>
              <f>'Übersicht'!$B$5:$B$6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36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20" customWidth="1" min="3" max="3"/>
    <col width="16" customWidth="1" min="4" max="4"/>
    <col width="10" customWidth="1" min="5" max="5"/>
    <col width="12" customWidth="1" min="6" max="6"/>
    <col width="18" customWidth="1" min="7" max="7"/>
    <col width="12" customWidth="1" min="8" max="8"/>
    <col width="16" customWidth="1" min="9" max="9"/>
    <col width="16" customWidth="1" min="10" max="10"/>
    <col width="14" customWidth="1" min="11" max="11"/>
    <col width="12" customWidth="1" min="12" max="12"/>
    <col width="14" customWidth="1" min="13" max="13"/>
    <col width="14" customWidth="1" min="14" max="14"/>
    <col width="12" customWidth="1" min="15" max="15"/>
    <col width="14" customWidth="1" min="16" max="16"/>
    <col width="14" customWidth="1" min="17" max="17"/>
    <col width="12" customWidth="1" min="18" max="18"/>
    <col width="12" customWidth="1" min="19" max="19"/>
    <col width="15" customWidth="1" min="20" max="20"/>
  </cols>
  <sheetData>
    <row r="1" ht="26" customHeight="1">
      <c r="A1" s="1" t="inlineStr">
        <is>
          <t>Zählerstände Übergabe – Dokumentation Mietobjekte</t>
        </is>
      </c>
    </row>
    <row r="2"/>
    <row r="3" ht="34" customHeight="1">
      <c r="A3" s="2" t="inlineStr">
        <is>
          <t>Nr.</t>
        </is>
      </c>
      <c r="B3" s="2" t="inlineStr">
        <is>
          <t>Datum Übergabe</t>
        </is>
      </c>
      <c r="C3" s="2" t="inlineStr">
        <is>
          <t>Adresse/Objekt</t>
        </is>
      </c>
      <c r="D3" s="2" t="inlineStr">
        <is>
          <t>Stadt</t>
        </is>
      </c>
      <c r="E3" s="2" t="inlineStr">
        <is>
          <t>Wohnung/
Einheit</t>
        </is>
      </c>
      <c r="F3" s="2" t="inlineStr">
        <is>
          <t>Übergabeart</t>
        </is>
      </c>
      <c r="G3" s="2" t="inlineStr">
        <is>
          <t>Mieter</t>
        </is>
      </c>
      <c r="H3" s="2" t="inlineStr">
        <is>
          <t>Zählernr.
Strom</t>
        </is>
      </c>
      <c r="I3" s="2" t="inlineStr">
        <is>
          <t>Zählerstand
Strom aktuell (kWh)</t>
        </is>
      </c>
      <c r="J3" s="2" t="inlineStr">
        <is>
          <t>Zählerstand
Strom vorher (kWh)</t>
        </is>
      </c>
      <c r="K3" s="2" t="inlineStr">
        <is>
          <t>Verbrauch
Strom (kWh)</t>
        </is>
      </c>
      <c r="L3" s="2" t="inlineStr">
        <is>
          <t>Zählernr.
Gas</t>
        </is>
      </c>
      <c r="M3" s="2" t="inlineStr">
        <is>
          <t>Zählerstand
Gas aktuell (m³)</t>
        </is>
      </c>
      <c r="N3" s="2" t="inlineStr">
        <is>
          <t>Zählerstand
Gas vorher (m³)</t>
        </is>
      </c>
      <c r="O3" s="2" t="inlineStr">
        <is>
          <t>Verbrauch
Gas (m³)</t>
        </is>
      </c>
      <c r="P3" s="2" t="inlineStr">
        <is>
          <t>Zählerstand
Wasser kalt (m³)</t>
        </is>
      </c>
      <c r="Q3" s="2" t="inlineStr">
        <is>
          <t>Zählerstand
Wasser warm (m³)</t>
        </is>
      </c>
      <c r="R3" s="2" t="inlineStr">
        <is>
          <t>Unterschrift
Mieter</t>
        </is>
      </c>
      <c r="S3" s="2" t="inlineStr">
        <is>
          <t>Unterschrift
Vermieter</t>
        </is>
      </c>
      <c r="T3" s="2" t="inlineStr">
        <is>
          <t>Status
Protokoll</t>
        </is>
      </c>
    </row>
    <row r="4">
      <c r="A4" s="3" t="n">
        <v>1</v>
      </c>
      <c r="B4" s="4" t="inlineStr">
        <is>
          <t>05.01.2026</t>
        </is>
      </c>
      <c r="C4" s="5" t="inlineStr">
        <is>
          <t>Hauptstraße 12</t>
        </is>
      </c>
      <c r="D4" s="3" t="inlineStr">
        <is>
          <t>Berlin</t>
        </is>
      </c>
      <c r="E4" s="3" t="inlineStr">
        <is>
          <t>WE 3</t>
        </is>
      </c>
      <c r="F4" s="3" t="inlineStr">
        <is>
          <t>Einzug</t>
        </is>
      </c>
      <c r="G4" s="5" t="inlineStr">
        <is>
          <t>Thomas Becker</t>
        </is>
      </c>
      <c r="H4" s="3" t="inlineStr">
        <is>
          <t>STR-10234</t>
        </is>
      </c>
      <c r="I4" s="6" t="n">
        <v>18420</v>
      </c>
      <c r="J4" s="6" t="n">
        <v>18150</v>
      </c>
      <c r="K4" s="7">
        <f>IFERROR(I4-J4,0)</f>
        <v/>
      </c>
      <c r="L4" s="3" t="inlineStr">
        <is>
          <t>GAS-55012</t>
        </is>
      </c>
      <c r="M4" s="6" t="n">
        <v>8420</v>
      </c>
      <c r="N4" s="6" t="n">
        <v>8210</v>
      </c>
      <c r="O4" s="7">
        <f>IFERROR(M4-N4,0)</f>
        <v/>
      </c>
      <c r="P4" s="6" t="n">
        <v>112.4</v>
      </c>
      <c r="Q4" s="6" t="n">
        <v>45.2</v>
      </c>
      <c r="R4" s="8" t="inlineStr">
        <is>
          <t>Ja</t>
        </is>
      </c>
      <c r="S4" s="8" t="inlineStr">
        <is>
          <t>Ja</t>
        </is>
      </c>
      <c r="T4" s="3">
        <f>IF(AND(R4="Ja",S4="Ja"),"Vollständig","Unvollständig")</f>
        <v/>
      </c>
    </row>
    <row r="5">
      <c r="A5" s="9" t="n">
        <v>2</v>
      </c>
      <c r="B5" s="10" t="inlineStr">
        <is>
          <t>12.01.2026</t>
        </is>
      </c>
      <c r="C5" s="11" t="inlineStr">
        <is>
          <t>Lindenallee 7</t>
        </is>
      </c>
      <c r="D5" s="9" t="inlineStr">
        <is>
          <t>München</t>
        </is>
      </c>
      <c r="E5" s="9" t="inlineStr">
        <is>
          <t>WE 1</t>
        </is>
      </c>
      <c r="F5" s="9" t="inlineStr">
        <is>
          <t>Auszug</t>
        </is>
      </c>
      <c r="G5" s="11" t="inlineStr">
        <is>
          <t>Sabine Müller</t>
        </is>
      </c>
      <c r="H5" s="9" t="inlineStr">
        <is>
          <t>STR-20871</t>
        </is>
      </c>
      <c r="I5" s="6" t="n">
        <v>27650</v>
      </c>
      <c r="J5" s="6" t="n">
        <v>26980</v>
      </c>
      <c r="K5" s="12">
        <f>IFERROR(I5-J5,0)</f>
        <v/>
      </c>
      <c r="L5" s="9" t="inlineStr">
        <is>
          <t>GAS-61233</t>
        </is>
      </c>
      <c r="M5" s="6" t="n">
        <v>10120</v>
      </c>
      <c r="N5" s="6" t="n">
        <v>9640</v>
      </c>
      <c r="O5" s="12">
        <f>IFERROR(M5-N5,0)</f>
        <v/>
      </c>
      <c r="P5" s="6" t="n">
        <v>88.59999999999999</v>
      </c>
      <c r="Q5" s="6" t="n">
        <v>33.1</v>
      </c>
      <c r="R5" s="8" t="inlineStr">
        <is>
          <t>Ja</t>
        </is>
      </c>
      <c r="S5" s="8" t="inlineStr">
        <is>
          <t>Ja</t>
        </is>
      </c>
      <c r="T5" s="9">
        <f>IF(AND(R5="Ja",S5="Ja"),"Vollständig","Unvollständig")</f>
        <v/>
      </c>
    </row>
    <row r="6">
      <c r="A6" s="3" t="n">
        <v>3</v>
      </c>
      <c r="B6" s="4" t="inlineStr">
        <is>
          <t>18.02.2026</t>
        </is>
      </c>
      <c r="C6" s="5" t="inlineStr">
        <is>
          <t>Goethestraße 45</t>
        </is>
      </c>
      <c r="D6" s="3" t="inlineStr">
        <is>
          <t>Hamburg</t>
        </is>
      </c>
      <c r="E6" s="3" t="inlineStr">
        <is>
          <t>WE 5</t>
        </is>
      </c>
      <c r="F6" s="3" t="inlineStr">
        <is>
          <t>Einzug</t>
        </is>
      </c>
      <c r="G6" s="5" t="inlineStr">
        <is>
          <t>Andreas Schneider</t>
        </is>
      </c>
      <c r="H6" s="3" t="inlineStr">
        <is>
          <t>STR-33456</t>
        </is>
      </c>
      <c r="I6" s="6" t="n">
        <v>9560</v>
      </c>
      <c r="J6" s="6" t="n">
        <v>9340</v>
      </c>
      <c r="K6" s="7">
        <f>IFERROR(I6-J6,0)</f>
        <v/>
      </c>
      <c r="L6" s="3" t="inlineStr">
        <is>
          <t>GAS-70044</t>
        </is>
      </c>
      <c r="M6" s="6" t="n">
        <v>5210</v>
      </c>
      <c r="N6" s="6" t="n">
        <v>5060</v>
      </c>
      <c r="O6" s="7">
        <f>IFERROR(M6-N6,0)</f>
        <v/>
      </c>
      <c r="P6" s="6" t="n">
        <v>65</v>
      </c>
      <c r="Q6" s="6" t="n">
        <v>21.8</v>
      </c>
      <c r="R6" s="8" t="inlineStr">
        <is>
          <t>Ja</t>
        </is>
      </c>
      <c r="S6" s="8" t="inlineStr">
        <is>
          <t>Nein</t>
        </is>
      </c>
      <c r="T6" s="3">
        <f>IF(AND(R6="Ja",S6="Ja"),"Vollständig","Unvollständig")</f>
        <v/>
      </c>
    </row>
    <row r="7">
      <c r="A7" s="9" t="n">
        <v>4</v>
      </c>
      <c r="B7" s="10" t="inlineStr">
        <is>
          <t>25.02.2026</t>
        </is>
      </c>
      <c r="C7" s="11" t="inlineStr">
        <is>
          <t>Bahnhofstraße 22</t>
        </is>
      </c>
      <c r="D7" s="9" t="inlineStr">
        <is>
          <t>Köln</t>
        </is>
      </c>
      <c r="E7" s="9" t="inlineStr">
        <is>
          <t>WE 2</t>
        </is>
      </c>
      <c r="F7" s="9" t="inlineStr">
        <is>
          <t>Auszug</t>
        </is>
      </c>
      <c r="G7" s="11" t="inlineStr">
        <is>
          <t>Petra Wagner</t>
        </is>
      </c>
      <c r="H7" s="9" t="inlineStr">
        <is>
          <t>STR-44210</t>
        </is>
      </c>
      <c r="I7" s="6" t="n">
        <v>15980</v>
      </c>
      <c r="J7" s="6" t="n">
        <v>15420</v>
      </c>
      <c r="K7" s="12">
        <f>IFERROR(I7-J7,0)</f>
        <v/>
      </c>
      <c r="L7" s="9" t="inlineStr">
        <is>
          <t>GAS-81355</t>
        </is>
      </c>
      <c r="M7" s="6" t="n">
        <v>7340</v>
      </c>
      <c r="N7" s="6" t="n">
        <v>6890</v>
      </c>
      <c r="O7" s="12">
        <f>IFERROR(M7-N7,0)</f>
        <v/>
      </c>
      <c r="P7" s="6" t="n">
        <v>98.2</v>
      </c>
      <c r="Q7" s="6" t="n">
        <v>40.5</v>
      </c>
      <c r="R7" s="8" t="inlineStr">
        <is>
          <t>Ja</t>
        </is>
      </c>
      <c r="S7" s="8" t="inlineStr">
        <is>
          <t>Ja</t>
        </is>
      </c>
      <c r="T7" s="9">
        <f>IF(AND(R7="Ja",S7="Ja"),"Vollständig","Unvollständig")</f>
        <v/>
      </c>
    </row>
    <row r="8">
      <c r="A8" s="3" t="n">
        <v>5</v>
      </c>
      <c r="B8" s="4" t="inlineStr">
        <is>
          <t>03.03.2026</t>
        </is>
      </c>
      <c r="C8" s="5" t="inlineStr">
        <is>
          <t>Schillerstraße 9</t>
        </is>
      </c>
      <c r="D8" s="3" t="inlineStr">
        <is>
          <t>Frankfurt am Main</t>
        </is>
      </c>
      <c r="E8" s="3" t="inlineStr">
        <is>
          <t>WE 4</t>
        </is>
      </c>
      <c r="F8" s="3" t="inlineStr">
        <is>
          <t>Einzug</t>
        </is>
      </c>
      <c r="G8" s="5" t="inlineStr">
        <is>
          <t>Michael Hoffmann</t>
        </is>
      </c>
      <c r="H8" s="3" t="inlineStr">
        <is>
          <t>STR-55678</t>
        </is>
      </c>
      <c r="I8" s="6" t="n">
        <v>21230</v>
      </c>
      <c r="J8" s="6" t="n">
        <v>20950</v>
      </c>
      <c r="K8" s="7">
        <f>IFERROR(I8-J8,0)</f>
        <v/>
      </c>
      <c r="L8" s="3" t="inlineStr">
        <is>
          <t>GAS-92466</t>
        </is>
      </c>
      <c r="M8" s="6" t="n">
        <v>9010</v>
      </c>
      <c r="N8" s="6" t="n">
        <v>8790</v>
      </c>
      <c r="O8" s="7">
        <f>IFERROR(M8-N8,0)</f>
        <v/>
      </c>
      <c r="P8" s="6" t="n">
        <v>120.7</v>
      </c>
      <c r="Q8" s="6" t="n">
        <v>52.3</v>
      </c>
      <c r="R8" s="8" t="inlineStr">
        <is>
          <t>Nein</t>
        </is>
      </c>
      <c r="S8" s="8" t="inlineStr">
        <is>
          <t>Ja</t>
        </is>
      </c>
      <c r="T8" s="3">
        <f>IF(AND(R8="Ja",S8="Ja"),"Vollständig","Unvollständig")</f>
        <v/>
      </c>
    </row>
    <row r="9">
      <c r="A9" s="9" t="n">
        <v>6</v>
      </c>
      <c r="B9" s="10" t="inlineStr">
        <is>
          <t>10.03.2026</t>
        </is>
      </c>
      <c r="C9" s="11" t="inlineStr">
        <is>
          <t>Ringstraße 15</t>
        </is>
      </c>
      <c r="D9" s="9" t="inlineStr">
        <is>
          <t>Leipzig</t>
        </is>
      </c>
      <c r="E9" s="9" t="inlineStr">
        <is>
          <t>WE 1</t>
        </is>
      </c>
      <c r="F9" s="9" t="inlineStr">
        <is>
          <t>Auszug</t>
        </is>
      </c>
      <c r="G9" s="11" t="inlineStr">
        <is>
          <t>Julia Richter</t>
        </is>
      </c>
      <c r="H9" s="9" t="inlineStr">
        <is>
          <t>STR-66789</t>
        </is>
      </c>
      <c r="I9" s="6" t="n">
        <v>12980</v>
      </c>
      <c r="J9" s="6" t="n">
        <v>12340</v>
      </c>
      <c r="K9" s="12">
        <f>IFERROR(I9-J9,0)</f>
        <v/>
      </c>
      <c r="L9" s="9" t="inlineStr">
        <is>
          <t>GAS-13577</t>
        </is>
      </c>
      <c r="M9" s="6" t="n">
        <v>6120</v>
      </c>
      <c r="N9" s="6" t="n">
        <v>5580</v>
      </c>
      <c r="O9" s="12">
        <f>IFERROR(M9-N9,0)</f>
        <v/>
      </c>
      <c r="P9" s="6" t="n">
        <v>75.40000000000001</v>
      </c>
      <c r="Q9" s="6" t="n">
        <v>28.9</v>
      </c>
      <c r="R9" s="8" t="inlineStr">
        <is>
          <t>Ja</t>
        </is>
      </c>
      <c r="S9" s="8" t="inlineStr">
        <is>
          <t>Ja</t>
        </is>
      </c>
      <c r="T9" s="9">
        <f>IF(AND(R9="Ja",S9="Ja"),"Vollständig","Unvollständig")</f>
        <v/>
      </c>
    </row>
    <row r="10">
      <c r="A10" s="3" t="n">
        <v>7</v>
      </c>
      <c r="B10" s="4" t="inlineStr">
        <is>
          <t>15.04.2026</t>
        </is>
      </c>
      <c r="C10" s="5" t="inlineStr">
        <is>
          <t>Marktplatz 3</t>
        </is>
      </c>
      <c r="D10" s="3" t="inlineStr">
        <is>
          <t>Berlin</t>
        </is>
      </c>
      <c r="E10" s="3" t="inlineStr">
        <is>
          <t>WE 6</t>
        </is>
      </c>
      <c r="F10" s="3" t="inlineStr">
        <is>
          <t>Einzug</t>
        </is>
      </c>
      <c r="G10" s="5" t="inlineStr">
        <is>
          <t>Stefan Braun</t>
        </is>
      </c>
      <c r="H10" s="3" t="inlineStr">
        <is>
          <t>STR-77890</t>
        </is>
      </c>
      <c r="I10" s="6" t="n">
        <v>30450</v>
      </c>
      <c r="J10" s="6" t="n">
        <v>29870</v>
      </c>
      <c r="K10" s="7">
        <f>IFERROR(I10-J10,0)</f>
        <v/>
      </c>
      <c r="L10" s="3" t="inlineStr">
        <is>
          <t>GAS-24688</t>
        </is>
      </c>
      <c r="M10" s="6" t="n">
        <v>11340</v>
      </c>
      <c r="N10" s="6" t="n">
        <v>10990</v>
      </c>
      <c r="O10" s="7">
        <f>IFERROR(M10-N10,0)</f>
        <v/>
      </c>
      <c r="P10" s="6" t="n">
        <v>130.5</v>
      </c>
      <c r="Q10" s="6" t="n">
        <v>60.1</v>
      </c>
      <c r="R10" s="8" t="inlineStr">
        <is>
          <t>Ja</t>
        </is>
      </c>
      <c r="S10" s="8" t="inlineStr">
        <is>
          <t>Ja</t>
        </is>
      </c>
      <c r="T10" s="3">
        <f>IF(AND(R10="Ja",S10="Ja"),"Vollständig","Unvollständig")</f>
        <v/>
      </c>
    </row>
    <row r="11">
      <c r="A11" s="9" t="n">
        <v>8</v>
      </c>
      <c r="B11" s="10" t="inlineStr">
        <is>
          <t>22.04.2026</t>
        </is>
      </c>
      <c r="C11" s="11" t="inlineStr">
        <is>
          <t>Parkallee 8</t>
        </is>
      </c>
      <c r="D11" s="9" t="inlineStr">
        <is>
          <t>München</t>
        </is>
      </c>
      <c r="E11" s="9" t="inlineStr">
        <is>
          <t>WE 2</t>
        </is>
      </c>
      <c r="F11" s="9" t="inlineStr">
        <is>
          <t>Auszug</t>
        </is>
      </c>
      <c r="G11" s="11" t="inlineStr">
        <is>
          <t>Claudia Fischer</t>
        </is>
      </c>
      <c r="H11" s="9" t="inlineStr">
        <is>
          <t>STR-88901</t>
        </is>
      </c>
      <c r="I11" s="6" t="n">
        <v>17650</v>
      </c>
      <c r="J11" s="6" t="n">
        <v>17110</v>
      </c>
      <c r="K11" s="12">
        <f>IFERROR(I11-J11,0)</f>
        <v/>
      </c>
      <c r="L11" s="9" t="inlineStr">
        <is>
          <t>GAS-35799</t>
        </is>
      </c>
      <c r="M11" s="6" t="n">
        <v>8460</v>
      </c>
      <c r="N11" s="6" t="n">
        <v>8020</v>
      </c>
      <c r="O11" s="12">
        <f>IFERROR(M11-N11,0)</f>
        <v/>
      </c>
      <c r="P11" s="6" t="n">
        <v>91.3</v>
      </c>
      <c r="Q11" s="6" t="n">
        <v>37.6</v>
      </c>
      <c r="R11" s="8" t="inlineStr">
        <is>
          <t>Nein</t>
        </is>
      </c>
      <c r="S11" s="8" t="inlineStr">
        <is>
          <t>Nein</t>
        </is>
      </c>
      <c r="T11" s="9">
        <f>IF(AND(R11="Ja",S11="Ja"),"Vollständig","Unvollständig")</f>
        <v/>
      </c>
    </row>
    <row r="12">
      <c r="A12" s="3" t="n">
        <v>9</v>
      </c>
      <c r="B12" s="4" t="inlineStr">
        <is>
          <t>30.05.2026</t>
        </is>
      </c>
      <c r="C12" s="5" t="inlineStr">
        <is>
          <t>Kirchweg 11</t>
        </is>
      </c>
      <c r="D12" s="3" t="inlineStr">
        <is>
          <t>Hamburg</t>
        </is>
      </c>
      <c r="E12" s="3" t="inlineStr">
        <is>
          <t>WE 3</t>
        </is>
      </c>
      <c r="F12" s="3" t="inlineStr">
        <is>
          <t>Einzug</t>
        </is>
      </c>
      <c r="G12" s="5" t="inlineStr">
        <is>
          <t>Markus Weber</t>
        </is>
      </c>
      <c r="H12" s="3" t="inlineStr">
        <is>
          <t>STR-99012</t>
        </is>
      </c>
      <c r="I12" s="6" t="n">
        <v>22340</v>
      </c>
      <c r="J12" s="6" t="n">
        <v>21860</v>
      </c>
      <c r="K12" s="7">
        <f>IFERROR(I12-J12,0)</f>
        <v/>
      </c>
      <c r="L12" s="3" t="inlineStr">
        <is>
          <t>GAS-46811</t>
        </is>
      </c>
      <c r="M12" s="6" t="n">
        <v>9870</v>
      </c>
      <c r="N12" s="6" t="n">
        <v>9450</v>
      </c>
      <c r="O12" s="7">
        <f>IFERROR(M12-N12,0)</f>
        <v/>
      </c>
      <c r="P12" s="6" t="n">
        <v>105.9</v>
      </c>
      <c r="Q12" s="6" t="n">
        <v>46.4</v>
      </c>
      <c r="R12" s="8" t="inlineStr">
        <is>
          <t>Ja</t>
        </is>
      </c>
      <c r="S12" s="8" t="inlineStr">
        <is>
          <t>Ja</t>
        </is>
      </c>
      <c r="T12" s="3">
        <f>IF(AND(R12="Ja",S12="Ja"),"Vollständig","Unvollständig")</f>
        <v/>
      </c>
    </row>
    <row r="13">
      <c r="G13" s="13" t="inlineStr">
        <is>
          <t>Summe / Durchschnitt:</t>
        </is>
      </c>
      <c r="K13" s="14">
        <f>SUM(K4:K12)</f>
        <v/>
      </c>
      <c r="O13" s="14">
        <f>SUM(O4:O12)</f>
        <v/>
      </c>
    </row>
  </sheetData>
  <mergeCells count="1">
    <mergeCell ref="A1:T1"/>
  </mergeCells>
  <conditionalFormatting sqref="T4:T12">
    <cfRule type="expression" priority="1" dxfId="0" stopIfTrue="1">
      <formula>T4="Vollständig"</formula>
    </cfRule>
    <cfRule type="expression" priority="2" dxfId="1" stopIfTrue="1">
      <formula>T4="Unvollständig"</formula>
    </cfRule>
  </conditionalFormatting>
  <dataValidations count="2">
    <dataValidation sqref="F4:F12" showErrorMessage="1" showInputMessage="1" allowBlank="1" type="list">
      <formula1>"Einzug,Auszug"</formula1>
    </dataValidation>
    <dataValidation sqref="R4:S12" showErrorMessage="1" showInputMessage="1" allowBlank="1" type="list">
      <formula1>"Ja,Nein"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20" customWidth="1" min="3" max="3"/>
  </cols>
  <sheetData>
    <row r="1" ht="26" customHeight="1">
      <c r="A1" s="15" t="inlineStr">
        <is>
          <t>Übersicht &amp; Auswertung – Zählerstände</t>
        </is>
      </c>
    </row>
    <row r="2"/>
    <row r="3">
      <c r="A3" s="2" t="inlineStr">
        <is>
          <t>Kennzahl</t>
        </is>
      </c>
      <c r="B3" s="2" t="inlineStr">
        <is>
          <t>Wert</t>
        </is>
      </c>
    </row>
    <row r="4">
      <c r="A4" s="5" t="inlineStr">
        <is>
          <t>Anzahl Übergaben gesamt</t>
        </is>
      </c>
      <c r="B4" s="16">
        <f>COUNTA(Zählerstände!A4:A12)</f>
        <v/>
      </c>
    </row>
    <row r="5">
      <c r="A5" s="11" t="inlineStr">
        <is>
          <t>Anzahl Einzüge</t>
        </is>
      </c>
      <c r="B5" s="17">
        <f>COUNTIF(Zählerstände!F4:F12,"Einzug")</f>
        <v/>
      </c>
    </row>
    <row r="6">
      <c r="A6" s="5" t="inlineStr">
        <is>
          <t>Anzahl Auszüge</t>
        </is>
      </c>
      <c r="B6" s="16">
        <f>COUNTIF(Zählerstände!F4:F12,"Auszug")</f>
        <v/>
      </c>
    </row>
    <row r="7">
      <c r="A7" s="11" t="inlineStr">
        <is>
          <t>Protokolle vollständig</t>
        </is>
      </c>
      <c r="B7" s="17">
        <f>COUNTIF(Zählerstände!T4:T12,"Vollständig")</f>
        <v/>
      </c>
    </row>
    <row r="8">
      <c r="A8" s="5" t="inlineStr">
        <is>
          <t>Protokolle unvollständig</t>
        </is>
      </c>
      <c r="B8" s="16">
        <f>COUNTIF(Zählerstände!T4:T12,"Unvollständig")</f>
        <v/>
      </c>
    </row>
    <row r="9">
      <c r="A9" s="11" t="inlineStr">
        <is>
          <t>Gesamtverbrauch Strom (kWh)</t>
        </is>
      </c>
      <c r="B9" s="18">
        <f>SUM(Zählerstände!K4:K12)</f>
        <v/>
      </c>
    </row>
    <row r="10">
      <c r="A10" s="5" t="inlineStr">
        <is>
          <t>Gesamtverbrauch Gas (m³)</t>
        </is>
      </c>
      <c r="B10" s="19">
        <f>SUM(Zählerstände!O4:O12)</f>
        <v/>
      </c>
    </row>
    <row r="11">
      <c r="A11" s="11" t="inlineStr">
        <is>
          <t>Durchschnittsverbrauch Strom (kWh)</t>
        </is>
      </c>
      <c r="B11" s="18">
        <f>IFERROR(AVERAGE(Zählerstände!K4:K12),0)</f>
        <v/>
      </c>
    </row>
    <row r="12">
      <c r="A12" s="5" t="inlineStr">
        <is>
          <t>Durchschnittsverbrauch Gas (m³)</t>
        </is>
      </c>
      <c r="B12" s="19">
        <f>IFERROR(AVERAGE(Zählerstände!O4:O12),0)</f>
        <v/>
      </c>
    </row>
    <row r="13"/>
    <row r="14"/>
    <row r="15">
      <c r="A15" s="20" t="inlineStr">
        <is>
          <t>Stadt</t>
        </is>
      </c>
      <c r="B15" s="20" t="inlineStr">
        <is>
          <t>Verbrauch Strom (kWh)</t>
        </is>
      </c>
      <c r="C15" s="20" t="inlineStr">
        <is>
          <t>Verbrauch Gas (m³)</t>
        </is>
      </c>
    </row>
    <row r="16">
      <c r="A16" s="3" t="inlineStr">
        <is>
          <t>Berlin</t>
        </is>
      </c>
      <c r="B16" s="21">
        <f>SUMIF(Zählerstände!D4:D12,A16,Zählerstände!K4:K12)</f>
        <v/>
      </c>
      <c r="C16" s="21">
        <f>SUMIF(Zählerstände!D4:D12,A16,Zählerstände!O4:O12)</f>
        <v/>
      </c>
    </row>
    <row r="17">
      <c r="A17" s="9" t="inlineStr">
        <is>
          <t>München</t>
        </is>
      </c>
      <c r="B17" s="22">
        <f>SUMIF(Zählerstände!D4:D12,A17,Zählerstände!K4:K12)</f>
        <v/>
      </c>
      <c r="C17" s="22">
        <f>SUMIF(Zählerstände!D4:D12,A17,Zählerstände!O4:O12)</f>
        <v/>
      </c>
    </row>
    <row r="18">
      <c r="A18" s="3" t="inlineStr">
        <is>
          <t>Hamburg</t>
        </is>
      </c>
      <c r="B18" s="21">
        <f>SUMIF(Zählerstände!D4:D12,A18,Zählerstände!K4:K12)</f>
        <v/>
      </c>
      <c r="C18" s="21">
        <f>SUMIF(Zählerstände!D4:D12,A18,Zählerstände!O4:O12)</f>
        <v/>
      </c>
    </row>
    <row r="19">
      <c r="A19" s="9" t="inlineStr">
        <is>
          <t>Köln</t>
        </is>
      </c>
      <c r="B19" s="22">
        <f>SUMIF(Zählerstände!D4:D12,A19,Zählerstände!K4:K12)</f>
        <v/>
      </c>
      <c r="C19" s="22">
        <f>SUMIF(Zählerstände!D4:D12,A19,Zählerstände!O4:O12)</f>
        <v/>
      </c>
    </row>
    <row r="20">
      <c r="A20" s="3" t="inlineStr">
        <is>
          <t>Frankfurt am Main</t>
        </is>
      </c>
      <c r="B20" s="21">
        <f>SUMIF(Zählerstände!D4:D12,A20,Zählerstände!K4:K12)</f>
        <v/>
      </c>
      <c r="C20" s="21">
        <f>SUMIF(Zählerstände!D4:D12,A20,Zählerstände!O4:O12)</f>
        <v/>
      </c>
    </row>
    <row r="21">
      <c r="A21" s="9" t="inlineStr">
        <is>
          <t>Leipzig</t>
        </is>
      </c>
      <c r="B21" s="22">
        <f>SUMIF(Zählerstände!D4:D12,A21,Zählerstände!K4:K12)</f>
        <v/>
      </c>
      <c r="C21" s="22">
        <f>SUMIF(Zählerstände!D4:D12,A21,Zählerstände!O4:O12)</f>
        <v/>
      </c>
    </row>
    <row r="22"/>
    <row r="23"/>
    <row r="24">
      <c r="A24" s="23" t="inlineStr">
        <is>
          <t>Adresssuche:</t>
        </is>
      </c>
      <c r="B24" s="24" t="n"/>
    </row>
    <row r="25">
      <c r="A25" s="25" t="inlineStr">
        <is>
          <t>Adresse eingeben:</t>
        </is>
      </c>
      <c r="B25" s="26" t="inlineStr">
        <is>
          <t>Hauptstraße 12</t>
        </is>
      </c>
    </row>
    <row r="26">
      <c r="A26" s="25" t="inlineStr">
        <is>
          <t>Mieter:</t>
        </is>
      </c>
      <c r="B26" s="24">
        <f>IFERROR(VLOOKUP(B25,Zählerstände!C4:T12,5,0),"Nicht gefunden")</f>
        <v/>
      </c>
    </row>
    <row r="27">
      <c r="A27" s="25" t="inlineStr">
        <is>
          <t>Verbrauch Strom (kWh):</t>
        </is>
      </c>
      <c r="B27" s="27">
        <f>IFERROR(VLOOKUP(B25,Zählerstände!C4:T12,9,0),0)</f>
        <v/>
      </c>
    </row>
    <row r="28">
      <c r="A28" s="25" t="inlineStr">
        <is>
          <t>Status Protokoll:</t>
        </is>
      </c>
      <c r="B28" s="24">
        <f>IFERROR(VLOOKUP(B25,Zählerstände!C4:T12,18,0),"Nicht gefunden")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6" customHeight="1">
      <c r="A1" s="15" t="inlineStr">
        <is>
          <t>Anleitung zur Zählerstände-Übergabe-Dokumentation</t>
        </is>
      </c>
    </row>
    <row r="2"/>
    <row r="3">
      <c r="A3" s="2" t="inlineStr">
        <is>
          <t>Bereich</t>
        </is>
      </c>
      <c r="B3" s="2" t="inlineStr">
        <is>
          <t>Erläuterung</t>
        </is>
      </c>
    </row>
    <row r="4" ht="48" customHeight="1">
      <c r="A4" s="28" t="inlineStr">
        <is>
          <t>Zählerstände</t>
        </is>
      </c>
      <c r="B4" s="29" t="inlineStr">
        <is>
          <t>Erfassen Sie hier jede Wohnungsübergabe mit Datum, Adresse, Mieter, Übergabeart (Einzug/Auszug) sowie den Zählerständen für Strom, Gas und Wasser. Der Verbrauch wird automatisch aus aktuellem und vorherigem Zählerstand berechnet.</t>
        </is>
      </c>
    </row>
    <row r="5" ht="48" customHeight="1">
      <c r="A5" s="30" t="inlineStr">
        <is>
          <t>Übergabeart</t>
        </is>
      </c>
      <c r="B5" s="31" t="inlineStr">
        <is>
          <t>Wählen Sie über das Dropdown-Menü 'Einzug' oder 'Auszug' aus.</t>
        </is>
      </c>
    </row>
    <row r="6" ht="48" customHeight="1">
      <c r="A6" s="28" t="inlineStr">
        <is>
          <t>Unterschrift Mieter/Vermieter</t>
        </is>
      </c>
      <c r="B6" s="29" t="inlineStr">
        <is>
          <t>Bestätigen Sie mit 'Ja' oder 'Nein', ob die jeweilige Unterschrift auf dem Übergabeprotokoll vorliegt.</t>
        </is>
      </c>
    </row>
    <row r="7" ht="48" customHeight="1">
      <c r="A7" s="30" t="inlineStr">
        <is>
          <t>Status Protokoll</t>
        </is>
      </c>
      <c r="B7" s="31" t="inlineStr">
        <is>
          <t>Wird automatisch berechnet: Nur wenn beide Unterschriften mit 'Ja' vorliegen, gilt das Protokoll als 'Vollständig' (grün), andernfalls 'Unvollständig' (rot).</t>
        </is>
      </c>
    </row>
    <row r="8" ht="48" customHeight="1">
      <c r="A8" s="28" t="inlineStr">
        <is>
          <t>Übersicht</t>
        </is>
      </c>
      <c r="B8" s="29" t="inlineStr">
        <is>
          <t>Zeigt zusammengefasste Kennzahlen, Verbrauch pro Stadt sowie Diagramme zur schnellen Auswertung aller Übergaben.</t>
        </is>
      </c>
    </row>
    <row r="9" ht="48" customHeight="1">
      <c r="A9" s="30" t="inlineStr">
        <is>
          <t>Adresssuche</t>
        </is>
      </c>
      <c r="B9" s="31" t="inlineStr">
        <is>
          <t>Geben Sie in der Übersicht eine Adresse ein, um Mieter, Stromverbrauch und Protokollstatus automatisch per VLOOKUP anzuzeigen.</t>
        </is>
      </c>
    </row>
    <row r="10" ht="48" customHeight="1">
      <c r="A10" s="28" t="inlineStr">
        <is>
          <t>Gelb hinterlegte Zellen</t>
        </is>
      </c>
      <c r="B10" s="29" t="inlineStr">
        <is>
          <t>Diese Felder sind zur manuellen Eingabe vorgesehen (z. B. Zählerstände, Unterschriften, Suchfeld).</t>
        </is>
      </c>
    </row>
    <row r="11" ht="48" customHeight="1">
      <c r="A11" s="30" t="inlineStr">
        <is>
          <t>Empfehlung</t>
        </is>
      </c>
      <c r="B11" s="31" t="inlineStr">
        <is>
          <t>Bewahren Sie zusätzlich unterschriebene Papier- oder PDF-Protokolle als Nachweis auf, diese Excel-Datei dient der digitalen Übersicht und Auswertung.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2026-07-14T11:00:47Z</dcterms:created>
  <dcterms:modified xmlns:dcterms="http://purl.org/dc/terms/" xmlns:xsi="http://www.w3.org/2001/XMLSchema-instance" xsi:type="dcterms:W3CDTF">2026-07-14T11:00:47Z</dcterms:modified>
</cp:coreProperties>
</file>