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irtschaftsplan" sheetId="1" state="visible" r:id="rId1"/>
    <sheet xmlns:r="http://schemas.openxmlformats.org/officeDocument/2006/relationships" name="Einheiten" sheetId="2" state="visible" r:id="rId2"/>
    <sheet xmlns:r="http://schemas.openxmlformats.org/officeDocument/2006/relationships" name="Auswertung" sheetId="3" state="visible" r:id="rId3"/>
    <sheet xmlns:r="http://schemas.openxmlformats.org/officeDocument/2006/relationships" name="Anleitung" sheetId="4" state="visible" r:id="rId4"/>
  </sheets>
  <definedNames/>
  <calcPr calcId="124519" fullCalcOnLoad="1"/>
</workbook>
</file>

<file path=xl/styles.xml><?xml version="1.0" encoding="utf-8"?>
<styleSheet xmlns="http://schemas.openxmlformats.org/spreadsheetml/2006/main">
  <numFmts count="3">
    <numFmt numFmtId="164" formatCode="DD.MM.YYYY"/>
    <numFmt numFmtId="165" formatCode="#,##0.00\ &quot;€&quot;"/>
    <numFmt numFmtId="166" formatCode="0.0%"/>
  </numFmts>
  <fonts count="6">
    <font>
      <name val="Calibri"/>
      <family val="2"/>
      <color theme="1"/>
      <sz val="11"/>
      <scheme val="minor"/>
    </font>
    <font>
      <name val="Calibri"/>
      <b val="1"/>
      <color rgb="000F766E"/>
      <sz val="16"/>
    </font>
    <font>
      <name val="Calibri"/>
      <b val="1"/>
      <sz val="10"/>
    </font>
    <font>
      <name val="Calibri"/>
      <sz val="10"/>
    </font>
    <font>
      <name val="Calibri"/>
      <b val="1"/>
      <color rgb="00FFFFFF"/>
      <sz val="11"/>
    </font>
    <font>
      <name val="Calibri"/>
      <b val="1"/>
      <color rgb="00FFFFFF"/>
      <sz val="10"/>
    </font>
  </fonts>
  <fills count="6">
    <fill>
      <patternFill/>
    </fill>
    <fill>
      <patternFill patternType="gray125"/>
    </fill>
    <fill>
      <patternFill patternType="solid">
        <fgColor rgb="000F766E"/>
        <bgColor rgb="000F766E"/>
      </patternFill>
    </fill>
    <fill>
      <patternFill patternType="solid">
        <fgColor rgb="00F0FDFA"/>
        <bgColor rgb="00F0FDFA"/>
      </patternFill>
    </fill>
    <fill>
      <patternFill patternType="solid">
        <fgColor rgb="00FFFBEB"/>
        <bgColor rgb="00FFFBEB"/>
      </patternFill>
    </fill>
    <fill>
      <patternFill patternType="solid">
        <fgColor rgb="0014B8A6"/>
        <b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5">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164" fontId="3" fillId="0" borderId="0" pivotButton="0" quotePrefix="0" xfId="0"/>
    <xf numFmtId="0" fontId="4" fillId="2" borderId="1" applyAlignment="1" pivotButton="0" quotePrefix="0" xfId="0">
      <alignment horizontal="center" vertical="center" wrapText="1"/>
    </xf>
    <xf numFmtId="0" fontId="3" fillId="3" borderId="1" applyAlignment="1" pivotButton="0" quotePrefix="0" xfId="0">
      <alignment horizontal="center" vertical="center" wrapText="1"/>
    </xf>
    <xf numFmtId="0" fontId="3" fillId="3" borderId="1" applyAlignment="1" pivotButton="0" quotePrefix="0" xfId="0">
      <alignment horizontal="left" vertical="center" wrapText="1"/>
    </xf>
    <xf numFmtId="165" fontId="3" fillId="4" borderId="1" applyAlignment="1" pivotButton="0" quotePrefix="0" xfId="0">
      <alignment horizontal="center" vertical="center" wrapText="1"/>
    </xf>
    <xf numFmtId="165" fontId="3" fillId="3" borderId="1" applyAlignment="1" pivotButton="0" quotePrefix="0" xfId="0">
      <alignment horizontal="center" vertical="center" wrapText="1"/>
    </xf>
    <xf numFmtId="166" fontId="3" fillId="3" borderId="1" applyAlignment="1" pivotButton="0" quotePrefix="0" xfId="0">
      <alignment horizontal="center" vertical="center" wrapText="1"/>
    </xf>
    <xf numFmtId="166" fontId="3" fillId="4" borderId="1" applyAlignment="1" pivotButton="0" quotePrefix="0" xfId="0">
      <alignment horizontal="center" vertical="center" wrapText="1"/>
    </xf>
    <xf numFmtId="0" fontId="3" fillId="0" borderId="1" applyAlignment="1" pivotButton="0" quotePrefix="0" xfId="0">
      <alignment horizontal="center" vertical="center" wrapText="1"/>
    </xf>
    <xf numFmtId="0" fontId="3" fillId="0" borderId="1" applyAlignment="1" pivotButton="0" quotePrefix="0" xfId="0">
      <alignment horizontal="left" vertical="center" wrapText="1"/>
    </xf>
    <xf numFmtId="165" fontId="3" fillId="0" borderId="1" applyAlignment="1" pivotButton="0" quotePrefix="0" xfId="0">
      <alignment horizontal="center" vertical="center" wrapText="1"/>
    </xf>
    <xf numFmtId="166" fontId="3" fillId="0" borderId="1" applyAlignment="1" pivotButton="0" quotePrefix="0" xfId="0">
      <alignment horizontal="center" vertical="center" wrapText="1"/>
    </xf>
    <xf numFmtId="0" fontId="2" fillId="5" borderId="1" pivotButton="0" quotePrefix="0" xfId="0"/>
    <xf numFmtId="0" fontId="2" fillId="5" borderId="1" applyAlignment="1" pivotButton="0" quotePrefix="0" xfId="0">
      <alignment horizontal="left" vertical="center" wrapText="1"/>
    </xf>
    <xf numFmtId="165" fontId="5" fillId="5" borderId="1" pivotButton="0" quotePrefix="0" xfId="0"/>
    <xf numFmtId="166" fontId="5" fillId="5" borderId="1" pivotButton="0" quotePrefix="0" xfId="0"/>
    <xf numFmtId="0" fontId="1" fillId="0" borderId="0" pivotButton="0" quotePrefix="0" xfId="0"/>
    <xf numFmtId="0" fontId="5" fillId="5" borderId="1" pivotButton="0" quotePrefix="0" xfId="0"/>
    <xf numFmtId="1" fontId="5" fillId="5" borderId="1" pivotButton="0" quotePrefix="0" xfId="0"/>
    <xf numFmtId="165" fontId="2" fillId="3" borderId="1" applyAlignment="1" pivotButton="0" quotePrefix="0" xfId="0">
      <alignment horizontal="center" vertical="center" wrapText="1"/>
    </xf>
    <xf numFmtId="165" fontId="2" fillId="0" borderId="1" applyAlignment="1" pivotButton="0" quotePrefix="0" xfId="0">
      <alignment horizontal="center" vertical="center" wrapText="1"/>
    </xf>
    <xf numFmtId="1" fontId="2" fillId="0" borderId="1" applyAlignment="1" pivotButton="0" quotePrefix="0" xfId="0">
      <alignment horizontal="center" vertical="center" wrapText="1"/>
    </xf>
    <xf numFmtId="1" fontId="2" fillId="3" borderId="1" applyAlignment="1" pivotButton="0" quotePrefix="0" xfId="0">
      <alignment horizontal="center" vertical="center" wrapText="1"/>
    </xf>
    <xf numFmtId="0" fontId="4" fillId="5" borderId="0" applyAlignment="1" pivotButton="0" quotePrefix="0" xfId="0">
      <alignment horizontal="center" vertical="center" wrapText="1"/>
    </xf>
    <xf numFmtId="0" fontId="3" fillId="0" borderId="0" pivotButton="0" quotePrefix="0" xfId="0"/>
    <xf numFmtId="0" fontId="0" fillId="4" borderId="1" applyAlignment="1" pivotButton="0" quotePrefix="0" xfId="0">
      <alignment horizontal="center" vertical="center" wrapText="1"/>
    </xf>
    <xf numFmtId="0" fontId="2" fillId="0" borderId="1" applyAlignment="1" pivotButton="0" quotePrefix="0" xfId="0">
      <alignment horizontal="center" vertical="center" wrapText="1"/>
    </xf>
    <xf numFmtId="166" fontId="2" fillId="0" borderId="1" applyAlignment="1" pivotButton="0" quotePrefix="0" xfId="0">
      <alignment horizontal="center" vertical="center" wrapText="1"/>
    </xf>
    <xf numFmtId="0" fontId="2" fillId="3" borderId="1" applyAlignment="1" pivotButton="0" quotePrefix="0" xfId="0">
      <alignment horizontal="left" vertical="top" wrapText="1"/>
    </xf>
    <xf numFmtId="0" fontId="3" fillId="3" borderId="1" applyAlignment="1" pivotButton="0" quotePrefix="0" xfId="0">
      <alignment horizontal="left" vertical="top" wrapText="1"/>
    </xf>
    <xf numFmtId="0" fontId="2" fillId="0" borderId="1" applyAlignment="1" pivotButton="0" quotePrefix="0" xfId="0">
      <alignment horizontal="left" vertical="top" wrapText="1"/>
    </xf>
    <xf numFmtId="0" fontId="3" fillId="0" borderId="1" applyAlignment="1" pivotButton="0" quotePrefix="0" xfId="0">
      <alignment horizontal="left" vertical="top" wrapText="1"/>
    </xf>
  </cellXfs>
  <cellStyles count="1">
    <cellStyle name="Normal" xfId="0" builtinId="0" hidden="0"/>
  </cellStyles>
  <dxfs count="2">
    <dxf>
      <font>
        <name val="Calibri"/>
        <b val="1"/>
        <color rgb="00DC2626"/>
        <sz val="10"/>
      </font>
    </dxf>
    <dxf>
      <font>
        <name val="Calibri"/>
        <b val="1"/>
        <color rgb="0022C55E"/>
        <sz val="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Kostenverteilung Wirtschaftsplan 2026</a:t>
            </a:r>
          </a:p>
        </rich>
      </tx>
    </title>
    <plotArea>
      <pieChart>
        <varyColors val="1"/>
        <ser>
          <idx val="0"/>
          <order val="0"/>
          <spPr>
            <a:ln xmlns:a="http://schemas.openxmlformats.org/drawingml/2006/main">
              <a:prstDash val="solid"/>
            </a:ln>
          </spPr>
          <cat>
            <numRef>
              <f>'Wirtschaftsplan'!$B$4:$B$13</f>
            </numRef>
          </cat>
          <val>
            <numRef>
              <f>'Wirtschaftsplan'!$D$4:$D$13</f>
            </numRef>
          </val>
        </ser>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Hausgeld jährlich Soll je Einheit (€)</a:t>
            </a:r>
          </a:p>
        </rich>
      </tx>
    </title>
    <plotArea>
      <barChart>
        <barDir val="col"/>
        <grouping val="clustered"/>
        <ser>
          <idx val="0"/>
          <order val="0"/>
          <tx>
            <strRef>
              <f>'Einheiten'!H3</f>
            </strRef>
          </tx>
          <spPr>
            <a:solidFill xmlns:a="http://schemas.openxmlformats.org/drawingml/2006/main">
              <a:srgbClr val="0F766E"/>
            </a:solidFill>
            <a:ln xmlns:a="http://schemas.openxmlformats.org/drawingml/2006/main">
              <a:prstDash val="solid"/>
            </a:ln>
          </spPr>
          <cat>
            <numRef>
              <f>'Einheiten'!$A$4:$A$12</f>
            </numRef>
          </cat>
          <val>
            <numRef>
              <f>'Einheiten'!$H$4:$H$12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Einheit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 pro Jahr</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3</row>
      <rowOff>0</rowOff>
    </from>
    <ext cx="504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21</row>
      <rowOff>0</rowOff>
    </from>
    <ext cx="504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I14"/>
  <sheetViews>
    <sheetView workbookViewId="0">
      <pane ySplit="3" topLeftCell="A4" activePane="bottomLeft" state="frozen"/>
      <selection pane="bottomLeft" activeCell="A1" sqref="A1"/>
    </sheetView>
  </sheetViews>
  <sheetFormatPr baseColWidth="8" defaultRowHeight="15"/>
  <cols>
    <col width="6" customWidth="1" min="1" max="1"/>
    <col width="34" customWidth="1" min="2" max="2"/>
    <col width="18" customWidth="1" min="3" max="3"/>
    <col width="20" customWidth="1" min="4" max="4"/>
    <col width="14" customWidth="1" min="5" max="5"/>
    <col width="16" customWidth="1" min="6" max="6"/>
    <col width="14" customWidth="1" min="7" max="7"/>
    <col width="14" customWidth="1" min="8" max="8"/>
    <col width="20" customWidth="1" min="9" max="9"/>
  </cols>
  <sheetData>
    <row r="1" ht="28" customHeight="1">
      <c r="A1" s="1" t="inlineStr">
        <is>
          <t>Wirtschaftsplan WEG 2026 – Lindenallee 7, 10115 Berlin</t>
        </is>
      </c>
    </row>
    <row r="2">
      <c r="A2" s="2" t="inlineStr">
        <is>
          <t>Erstellt am:</t>
        </is>
      </c>
      <c r="B2" s="3" t="inlineStr">
        <is>
          <t>15.11.2026</t>
        </is>
      </c>
    </row>
    <row r="3" ht="32" customHeight="1">
      <c r="A3" s="4" t="inlineStr">
        <is>
          <t>Nr.</t>
        </is>
      </c>
      <c r="B3" s="4" t="inlineStr">
        <is>
          <t>Kostenart</t>
        </is>
      </c>
      <c r="C3" s="4" t="inlineStr">
        <is>
          <t>Verteilerschlüssel</t>
        </is>
      </c>
      <c r="D3" s="4" t="inlineStr">
        <is>
          <t>Jahresbetrag geplant (€)</t>
        </is>
      </c>
      <c r="E3" s="4" t="inlineStr">
        <is>
          <t>Vorjahr (€)</t>
        </is>
      </c>
      <c r="F3" s="4" t="inlineStr">
        <is>
          <t>Abweichung (€)</t>
        </is>
      </c>
      <c r="G3" s="4" t="inlineStr">
        <is>
          <t>Abweichung (%)</t>
        </is>
      </c>
      <c r="H3" s="4" t="inlineStr">
        <is>
          <t>umlagefähig (%)</t>
        </is>
      </c>
      <c r="I3" s="4" t="inlineStr">
        <is>
          <t>umlagefähiger Betrag (€)</t>
        </is>
      </c>
    </row>
    <row r="4">
      <c r="A4" s="5" t="n">
        <v>1</v>
      </c>
      <c r="B4" s="6" t="inlineStr">
        <is>
          <t>Instandhaltungsrücklage</t>
        </is>
      </c>
      <c r="C4" s="5" t="inlineStr">
        <is>
          <t>MEA</t>
        </is>
      </c>
      <c r="D4" s="7" t="n">
        <v>18000</v>
      </c>
      <c r="E4" s="7" t="n">
        <v>16500</v>
      </c>
      <c r="F4" s="8">
        <f>D4-E4</f>
        <v/>
      </c>
      <c r="G4" s="9">
        <f>IFERROR(F4/E4,0)</f>
        <v/>
      </c>
      <c r="H4" s="10" t="n">
        <v>0</v>
      </c>
      <c r="I4" s="8">
        <f>D4*H4</f>
        <v/>
      </c>
    </row>
    <row r="5">
      <c r="A5" s="11" t="n">
        <v>2</v>
      </c>
      <c r="B5" s="12" t="inlineStr">
        <is>
          <t>Verwaltervergütung</t>
        </is>
      </c>
      <c r="C5" s="11" t="inlineStr">
        <is>
          <t>MEA</t>
        </is>
      </c>
      <c r="D5" s="7" t="n">
        <v>7200</v>
      </c>
      <c r="E5" s="7" t="n">
        <v>6900</v>
      </c>
      <c r="F5" s="13">
        <f>D5-E5</f>
        <v/>
      </c>
      <c r="G5" s="14">
        <f>IFERROR(F5/E5,0)</f>
        <v/>
      </c>
      <c r="H5" s="10" t="n">
        <v>0</v>
      </c>
      <c r="I5" s="13">
        <f>D5*H5</f>
        <v/>
      </c>
    </row>
    <row r="6">
      <c r="A6" s="5" t="n">
        <v>3</v>
      </c>
      <c r="B6" s="6" t="inlineStr">
        <is>
          <t>Versicherungen (Gebäude/Haftpflicht)</t>
        </is>
      </c>
      <c r="C6" s="5" t="inlineStr">
        <is>
          <t>MEA</t>
        </is>
      </c>
      <c r="D6" s="7" t="n">
        <v>4200</v>
      </c>
      <c r="E6" s="7" t="n">
        <v>3950</v>
      </c>
      <c r="F6" s="8">
        <f>D6-E6</f>
        <v/>
      </c>
      <c r="G6" s="9">
        <f>IFERROR(F6/E6,0)</f>
        <v/>
      </c>
      <c r="H6" s="10" t="n">
        <v>1</v>
      </c>
      <c r="I6" s="8">
        <f>D6*H6</f>
        <v/>
      </c>
    </row>
    <row r="7">
      <c r="A7" s="11" t="n">
        <v>4</v>
      </c>
      <c r="B7" s="12" t="inlineStr">
        <is>
          <t>Hausmeisterservice</t>
        </is>
      </c>
      <c r="C7" s="11" t="inlineStr">
        <is>
          <t>MEA</t>
        </is>
      </c>
      <c r="D7" s="7" t="n">
        <v>9600</v>
      </c>
      <c r="E7" s="7" t="n">
        <v>9200</v>
      </c>
      <c r="F7" s="13">
        <f>D7-E7</f>
        <v/>
      </c>
      <c r="G7" s="14">
        <f>IFERROR(F7/E7,0)</f>
        <v/>
      </c>
      <c r="H7" s="10" t="n">
        <v>1</v>
      </c>
      <c r="I7" s="13">
        <f>D7*H7</f>
        <v/>
      </c>
    </row>
    <row r="8">
      <c r="A8" s="5" t="n">
        <v>5</v>
      </c>
      <c r="B8" s="6" t="inlineStr">
        <is>
          <t>Gartenpflege / Außenanlagen</t>
        </is>
      </c>
      <c r="C8" s="5" t="inlineStr">
        <is>
          <t>MEA</t>
        </is>
      </c>
      <c r="D8" s="7" t="n">
        <v>3600</v>
      </c>
      <c r="E8" s="7" t="n">
        <v>3400</v>
      </c>
      <c r="F8" s="8">
        <f>D8-E8</f>
        <v/>
      </c>
      <c r="G8" s="9">
        <f>IFERROR(F8/E8,0)</f>
        <v/>
      </c>
      <c r="H8" s="10" t="n">
        <v>1</v>
      </c>
      <c r="I8" s="8">
        <f>D8*H8</f>
        <v/>
      </c>
    </row>
    <row r="9">
      <c r="A9" s="11" t="n">
        <v>6</v>
      </c>
      <c r="B9" s="12" t="inlineStr">
        <is>
          <t>Wasser / Abwasser</t>
        </is>
      </c>
      <c r="C9" s="11" t="inlineStr">
        <is>
          <t>Verbrauch</t>
        </is>
      </c>
      <c r="D9" s="7" t="n">
        <v>5400</v>
      </c>
      <c r="E9" s="7" t="n">
        <v>5100</v>
      </c>
      <c r="F9" s="13">
        <f>D9-E9</f>
        <v/>
      </c>
      <c r="G9" s="14">
        <f>IFERROR(F9/E9,0)</f>
        <v/>
      </c>
      <c r="H9" s="10" t="n">
        <v>1</v>
      </c>
      <c r="I9" s="13">
        <f>D9*H9</f>
        <v/>
      </c>
    </row>
    <row r="10">
      <c r="A10" s="5" t="n">
        <v>7</v>
      </c>
      <c r="B10" s="6" t="inlineStr">
        <is>
          <t>Müllentsorgung</t>
        </is>
      </c>
      <c r="C10" s="5" t="inlineStr">
        <is>
          <t>Personenzahl</t>
        </is>
      </c>
      <c r="D10" s="7" t="n">
        <v>2800</v>
      </c>
      <c r="E10" s="7" t="n">
        <v>2650</v>
      </c>
      <c r="F10" s="8">
        <f>D10-E10</f>
        <v/>
      </c>
      <c r="G10" s="9">
        <f>IFERROR(F10/E10,0)</f>
        <v/>
      </c>
      <c r="H10" s="10" t="n">
        <v>1</v>
      </c>
      <c r="I10" s="8">
        <f>D10*H10</f>
        <v/>
      </c>
    </row>
    <row r="11">
      <c r="A11" s="11" t="n">
        <v>8</v>
      </c>
      <c r="B11" s="12" t="inlineStr">
        <is>
          <t>Allgemeinstrom (Treppenhaus etc.)</t>
        </is>
      </c>
      <c r="C11" s="11" t="inlineStr">
        <is>
          <t>MEA</t>
        </is>
      </c>
      <c r="D11" s="7" t="n">
        <v>2100</v>
      </c>
      <c r="E11" s="7" t="n">
        <v>1980</v>
      </c>
      <c r="F11" s="13">
        <f>D11-E11</f>
        <v/>
      </c>
      <c r="G11" s="14">
        <f>IFERROR(F11/E11,0)</f>
        <v/>
      </c>
      <c r="H11" s="10" t="n">
        <v>1</v>
      </c>
      <c r="I11" s="13">
        <f>D11*H11</f>
        <v/>
      </c>
    </row>
    <row r="12">
      <c r="A12" s="5" t="n">
        <v>9</v>
      </c>
      <c r="B12" s="6" t="inlineStr">
        <is>
          <t>Schornsteinfeger / Wartung Heizung</t>
        </is>
      </c>
      <c r="C12" s="5" t="inlineStr">
        <is>
          <t>MEA</t>
        </is>
      </c>
      <c r="D12" s="7" t="n">
        <v>1800</v>
      </c>
      <c r="E12" s="7" t="n">
        <v>1750</v>
      </c>
      <c r="F12" s="8">
        <f>D12-E12</f>
        <v/>
      </c>
      <c r="G12" s="9">
        <f>IFERROR(F12/E12,0)</f>
        <v/>
      </c>
      <c r="H12" s="10" t="n">
        <v>1</v>
      </c>
      <c r="I12" s="8">
        <f>D12*H12</f>
        <v/>
      </c>
    </row>
    <row r="13">
      <c r="A13" s="11" t="n">
        <v>10</v>
      </c>
      <c r="B13" s="12" t="inlineStr">
        <is>
          <t>Sonstige Kosten / Sonderrücklage</t>
        </is>
      </c>
      <c r="C13" s="11" t="inlineStr">
        <is>
          <t>MEA</t>
        </is>
      </c>
      <c r="D13" s="7" t="n">
        <v>2500</v>
      </c>
      <c r="E13" s="7" t="n">
        <v>2200</v>
      </c>
      <c r="F13" s="13">
        <f>D13-E13</f>
        <v/>
      </c>
      <c r="G13" s="14">
        <f>IFERROR(F13/E13,0)</f>
        <v/>
      </c>
      <c r="H13" s="10" t="n">
        <v>0</v>
      </c>
      <c r="I13" s="13">
        <f>D13*H13</f>
        <v/>
      </c>
    </row>
    <row r="14">
      <c r="A14" s="15" t="n"/>
      <c r="B14" s="16" t="inlineStr">
        <is>
          <t>Summe Wirtschaftsplan</t>
        </is>
      </c>
      <c r="C14" s="15" t="n"/>
      <c r="D14" s="17">
        <f>SUM(D4:D13)</f>
        <v/>
      </c>
      <c r="E14" s="17">
        <f>SUM(E4:E13)</f>
        <v/>
      </c>
      <c r="F14" s="17">
        <f>D14-E14</f>
        <v/>
      </c>
      <c r="G14" s="18">
        <f>IFERROR(F14/E14,0)</f>
        <v/>
      </c>
      <c r="H14" s="15" t="n"/>
      <c r="I14" s="17">
        <f>SUM(I4:I13)</f>
        <v/>
      </c>
    </row>
  </sheetData>
  <mergeCells count="1">
    <mergeCell ref="A1:I1"/>
  </mergeCells>
  <conditionalFormatting sqref="F4:F14">
    <cfRule type="expression" priority="1" dxfId="0" stopIfTrue="1">
      <formula>F4&gt;0</formula>
    </cfRule>
    <cfRule type="expression" priority="2" dxfId="1" stopIfTrue="1">
      <formula>F4&lt;0</formula>
    </cfRule>
  </conditionalFormatting>
  <dataValidations count="1">
    <dataValidation sqref="C4:C13" showErrorMessage="1" showInputMessage="1" allowBlank="1" type="list">
      <formula1>"MEA,Wohnfläche,Personenzahl,Verbrauch,gleich"</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13"/>
  <sheetViews>
    <sheetView workbookViewId="0">
      <pane ySplit="3" topLeftCell="A4" activePane="bottomLeft" state="frozen"/>
      <selection pane="bottomLeft" activeCell="A1" sqref="A1"/>
    </sheetView>
  </sheetViews>
  <sheetFormatPr baseColWidth="8" defaultRowHeight="15"/>
  <cols>
    <col width="10" customWidth="1" min="1" max="1"/>
    <col width="24" customWidth="1" min="2" max="2"/>
    <col width="22" customWidth="1" min="3" max="3"/>
    <col width="14" customWidth="1" min="4" max="4"/>
    <col width="10" customWidth="1" min="5" max="5"/>
    <col width="11" customWidth="1" min="6" max="6"/>
    <col width="18" customWidth="1" min="7" max="7"/>
    <col width="18" customWidth="1" min="8" max="8"/>
    <col width="20" customWidth="1" min="9" max="9"/>
    <col width="14" customWidth="1" min="10" max="10"/>
    <col width="15" customWidth="1" min="11" max="11"/>
  </cols>
  <sheetData>
    <row r="1" ht="28" customHeight="1">
      <c r="A1" s="19" t="inlineStr">
        <is>
          <t>Einheiten &amp; Hausgeldverteilung – Lindenallee 7</t>
        </is>
      </c>
    </row>
    <row r="2"/>
    <row r="3" ht="34" customHeight="1">
      <c r="A3" s="4" t="inlineStr">
        <is>
          <t>Einheit Nr.</t>
        </is>
      </c>
      <c r="B3" s="4" t="inlineStr">
        <is>
          <t>Eigentümer</t>
        </is>
      </c>
      <c r="C3" s="4" t="inlineStr">
        <is>
          <t>Wohnung / Nutzung</t>
        </is>
      </c>
      <c r="D3" s="4" t="inlineStr">
        <is>
          <t>Wohnfläche (m²)</t>
        </is>
      </c>
      <c r="E3" s="4" t="inlineStr">
        <is>
          <t>MEA (‰)</t>
        </is>
      </c>
      <c r="F3" s="4" t="inlineStr">
        <is>
          <t>Anteil (%)</t>
        </is>
      </c>
      <c r="G3" s="4" t="inlineStr">
        <is>
          <t>Hausgeld mtl. Soll (€)</t>
        </is>
      </c>
      <c r="H3" s="4" t="inlineStr">
        <is>
          <t>Hausgeld jährl. Soll (€)</t>
        </is>
      </c>
      <c r="I3" s="4" t="inlineStr">
        <is>
          <t>Vorauszahlung IST p.a. (€)</t>
        </is>
      </c>
      <c r="J3" s="4" t="inlineStr">
        <is>
          <t>Differenz (€)</t>
        </is>
      </c>
      <c r="K3" s="4" t="inlineStr">
        <is>
          <t>Zahlungsstatus</t>
        </is>
      </c>
    </row>
    <row r="4">
      <c r="A4" s="5" t="inlineStr">
        <is>
          <t>WE 01</t>
        </is>
      </c>
      <c r="B4" s="6" t="inlineStr">
        <is>
          <t>Thomas Becker</t>
        </is>
      </c>
      <c r="C4" s="6" t="inlineStr">
        <is>
          <t>3-Zi.-Whg. EG links</t>
        </is>
      </c>
      <c r="D4" s="5" t="n">
        <v>78</v>
      </c>
      <c r="E4" s="5" t="n">
        <v>92</v>
      </c>
      <c r="F4" s="9">
        <f>IFERROR(E4/SUM($E$4:$E$12),0)</f>
        <v/>
      </c>
      <c r="G4" s="8">
        <f>H4/12</f>
        <v/>
      </c>
      <c r="H4" s="8">
        <f>F4*Wirtschaftsplan!$D$14</f>
        <v/>
      </c>
      <c r="I4" s="7" t="n">
        <v>5150</v>
      </c>
      <c r="J4" s="8">
        <f>I4-H4</f>
        <v/>
      </c>
      <c r="K4" s="5">
        <f>IF(J4&gt;=0,"Guthaben","Nachzahlung")</f>
        <v/>
      </c>
    </row>
    <row r="5">
      <c r="A5" s="11" t="inlineStr">
        <is>
          <t>WE 02</t>
        </is>
      </c>
      <c r="B5" s="12" t="inlineStr">
        <is>
          <t>Sabine Müller</t>
        </is>
      </c>
      <c r="C5" s="12" t="inlineStr">
        <is>
          <t>2-Zi.-Whg. EG rechts</t>
        </is>
      </c>
      <c r="D5" s="11" t="n">
        <v>62</v>
      </c>
      <c r="E5" s="11" t="n">
        <v>74</v>
      </c>
      <c r="F5" s="14">
        <f>IFERROR(E5/SUM($E$4:$E$12),0)</f>
        <v/>
      </c>
      <c r="G5" s="13">
        <f>H5/12</f>
        <v/>
      </c>
      <c r="H5" s="13">
        <f>F5*Wirtschaftsplan!$D$14</f>
        <v/>
      </c>
      <c r="I5" s="7" t="n">
        <v>4100</v>
      </c>
      <c r="J5" s="13">
        <f>I5-H5</f>
        <v/>
      </c>
      <c r="K5" s="11">
        <f>IF(J5&gt;=0,"Guthaben","Nachzahlung")</f>
        <v/>
      </c>
    </row>
    <row r="6">
      <c r="A6" s="5" t="inlineStr">
        <is>
          <t>WE 03</t>
        </is>
      </c>
      <c r="B6" s="6" t="inlineStr">
        <is>
          <t>Andreas Schneider</t>
        </is>
      </c>
      <c r="C6" s="6" t="inlineStr">
        <is>
          <t>3-Zi.-Whg. 1.OG links</t>
        </is>
      </c>
      <c r="D6" s="5" t="n">
        <v>81</v>
      </c>
      <c r="E6" s="5" t="n">
        <v>96</v>
      </c>
      <c r="F6" s="9">
        <f>IFERROR(E6/SUM($E$4:$E$12),0)</f>
        <v/>
      </c>
      <c r="G6" s="8">
        <f>H6/12</f>
        <v/>
      </c>
      <c r="H6" s="8">
        <f>F6*Wirtschaftsplan!$D$14</f>
        <v/>
      </c>
      <c r="I6" s="7" t="n">
        <v>5400</v>
      </c>
      <c r="J6" s="8">
        <f>I6-H6</f>
        <v/>
      </c>
      <c r="K6" s="5">
        <f>IF(J6&gt;=0,"Guthaben","Nachzahlung")</f>
        <v/>
      </c>
    </row>
    <row r="7">
      <c r="A7" s="11" t="inlineStr">
        <is>
          <t>WE 04</t>
        </is>
      </c>
      <c r="B7" s="12" t="inlineStr">
        <is>
          <t>Petra Wagner</t>
        </is>
      </c>
      <c r="C7" s="12" t="inlineStr">
        <is>
          <t>2-Zi.-Whg. 1.OG rechts</t>
        </is>
      </c>
      <c r="D7" s="11" t="n">
        <v>65</v>
      </c>
      <c r="E7" s="11" t="n">
        <v>78</v>
      </c>
      <c r="F7" s="14">
        <f>IFERROR(E7/SUM($E$4:$E$12),0)</f>
        <v/>
      </c>
      <c r="G7" s="13">
        <f>H7/12</f>
        <v/>
      </c>
      <c r="H7" s="13">
        <f>F7*Wirtschaftsplan!$D$14</f>
        <v/>
      </c>
      <c r="I7" s="7" t="n">
        <v>4300</v>
      </c>
      <c r="J7" s="13">
        <f>I7-H7</f>
        <v/>
      </c>
      <c r="K7" s="11">
        <f>IF(J7&gt;=0,"Guthaben","Nachzahlung")</f>
        <v/>
      </c>
    </row>
    <row r="8">
      <c r="A8" s="5" t="inlineStr">
        <is>
          <t>WE 05</t>
        </is>
      </c>
      <c r="B8" s="6" t="inlineStr">
        <is>
          <t>Michael Hoffmann</t>
        </is>
      </c>
      <c r="C8" s="6" t="inlineStr">
        <is>
          <t>4-Zi.-Whg. 2.OG links</t>
        </is>
      </c>
      <c r="D8" s="5" t="n">
        <v>95</v>
      </c>
      <c r="E8" s="5" t="n">
        <v>112</v>
      </c>
      <c r="F8" s="9">
        <f>IFERROR(E8/SUM($E$4:$E$12),0)</f>
        <v/>
      </c>
      <c r="G8" s="8">
        <f>H8/12</f>
        <v/>
      </c>
      <c r="H8" s="8">
        <f>F8*Wirtschaftsplan!$D$14</f>
        <v/>
      </c>
      <c r="I8" s="7" t="n">
        <v>6200</v>
      </c>
      <c r="J8" s="8">
        <f>I8-H8</f>
        <v/>
      </c>
      <c r="K8" s="5">
        <f>IF(J8&gt;=0,"Guthaben","Nachzahlung")</f>
        <v/>
      </c>
    </row>
    <row r="9">
      <c r="A9" s="11" t="inlineStr">
        <is>
          <t>WE 06</t>
        </is>
      </c>
      <c r="B9" s="12" t="inlineStr">
        <is>
          <t>Julia Richter</t>
        </is>
      </c>
      <c r="C9" s="12" t="inlineStr">
        <is>
          <t>3-Zi.-Whg. 2.OG rechts</t>
        </is>
      </c>
      <c r="D9" s="11" t="n">
        <v>80</v>
      </c>
      <c r="E9" s="11" t="n">
        <v>95</v>
      </c>
      <c r="F9" s="14">
        <f>IFERROR(E9/SUM($E$4:$E$12),0)</f>
        <v/>
      </c>
      <c r="G9" s="13">
        <f>H9/12</f>
        <v/>
      </c>
      <c r="H9" s="13">
        <f>F9*Wirtschaftsplan!$D$14</f>
        <v/>
      </c>
      <c r="I9" s="7" t="n">
        <v>5300</v>
      </c>
      <c r="J9" s="13">
        <f>I9-H9</f>
        <v/>
      </c>
      <c r="K9" s="11">
        <f>IF(J9&gt;=0,"Guthaben","Nachzahlung")</f>
        <v/>
      </c>
    </row>
    <row r="10">
      <c r="A10" s="5" t="inlineStr">
        <is>
          <t>WE 07</t>
        </is>
      </c>
      <c r="B10" s="6" t="inlineStr">
        <is>
          <t>Klaus Zimmermann</t>
        </is>
      </c>
      <c r="C10" s="6" t="inlineStr">
        <is>
          <t>2-Zi.-Whg. DG links</t>
        </is>
      </c>
      <c r="D10" s="5" t="n">
        <v>60</v>
      </c>
      <c r="E10" s="5" t="n">
        <v>71</v>
      </c>
      <c r="F10" s="9">
        <f>IFERROR(E10/SUM($E$4:$E$12),0)</f>
        <v/>
      </c>
      <c r="G10" s="8">
        <f>H10/12</f>
        <v/>
      </c>
      <c r="H10" s="8">
        <f>F10*Wirtschaftsplan!$D$14</f>
        <v/>
      </c>
      <c r="I10" s="7" t="n">
        <v>4000</v>
      </c>
      <c r="J10" s="8">
        <f>I10-H10</f>
        <v/>
      </c>
      <c r="K10" s="5">
        <f>IF(J10&gt;=0,"Guthaben","Nachzahlung")</f>
        <v/>
      </c>
    </row>
    <row r="11">
      <c r="A11" s="11" t="inlineStr">
        <is>
          <t>WE 08</t>
        </is>
      </c>
      <c r="B11" s="12" t="inlineStr">
        <is>
          <t>Sandra Krüger</t>
        </is>
      </c>
      <c r="C11" s="12" t="inlineStr">
        <is>
          <t>3-Zi.-Whg. DG rechts</t>
        </is>
      </c>
      <c r="D11" s="11" t="n">
        <v>82</v>
      </c>
      <c r="E11" s="11" t="n">
        <v>97</v>
      </c>
      <c r="F11" s="14">
        <f>IFERROR(E11/SUM($E$4:$E$12),0)</f>
        <v/>
      </c>
      <c r="G11" s="13">
        <f>H11/12</f>
        <v/>
      </c>
      <c r="H11" s="13">
        <f>F11*Wirtschaftsplan!$D$14</f>
        <v/>
      </c>
      <c r="I11" s="7" t="n">
        <v>5450</v>
      </c>
      <c r="J11" s="13">
        <f>I11-H11</f>
        <v/>
      </c>
      <c r="K11" s="11">
        <f>IF(J11&gt;=0,"Guthaben","Nachzahlung")</f>
        <v/>
      </c>
    </row>
    <row r="12">
      <c r="A12" s="5" t="inlineStr">
        <is>
          <t>WE 09</t>
        </is>
      </c>
      <c r="B12" s="6" t="inlineStr">
        <is>
          <t>Objekt Süd GmbH (Gewerbe)</t>
        </is>
      </c>
      <c r="C12" s="6" t="inlineStr">
        <is>
          <t>Gewerbeeinheit EG</t>
        </is>
      </c>
      <c r="D12" s="5" t="n">
        <v>110</v>
      </c>
      <c r="E12" s="5" t="n">
        <v>135</v>
      </c>
      <c r="F12" s="9">
        <f>IFERROR(E12/SUM($E$4:$E$12),0)</f>
        <v/>
      </c>
      <c r="G12" s="8">
        <f>H12/12</f>
        <v/>
      </c>
      <c r="H12" s="8">
        <f>F12*Wirtschaftsplan!$D$14</f>
        <v/>
      </c>
      <c r="I12" s="7" t="n">
        <v>7600</v>
      </c>
      <c r="J12" s="8">
        <f>I12-H12</f>
        <v/>
      </c>
      <c r="K12" s="5">
        <f>IF(J12&gt;=0,"Guthaben","Nachzahlung")</f>
        <v/>
      </c>
    </row>
    <row r="13">
      <c r="A13" s="20" t="n"/>
      <c r="B13" s="20" t="inlineStr">
        <is>
          <t>Summe / Gesamt</t>
        </is>
      </c>
      <c r="C13" s="20" t="n"/>
      <c r="D13" s="21">
        <f>SUM(D4:D12)</f>
        <v/>
      </c>
      <c r="E13" s="21">
        <f>SUM(E4:E12)</f>
        <v/>
      </c>
      <c r="F13" s="18">
        <f>SUM(F4:F12)</f>
        <v/>
      </c>
      <c r="G13" s="17">
        <f>SUM(G4:G12)</f>
        <v/>
      </c>
      <c r="H13" s="17">
        <f>SUM(H4:H12)</f>
        <v/>
      </c>
      <c r="I13" s="17">
        <f>SUM(I4:I12)</f>
        <v/>
      </c>
      <c r="J13" s="17">
        <f>SUM(J4:J12)</f>
        <v/>
      </c>
      <c r="K13" s="20" t="n"/>
    </row>
  </sheetData>
  <mergeCells count="1">
    <mergeCell ref="A1:K1"/>
  </mergeCells>
  <conditionalFormatting sqref="J4:J12">
    <cfRule type="expression" priority="1" dxfId="0" stopIfTrue="1">
      <formula>J4&lt;0</formula>
    </cfRule>
    <cfRule type="expression" priority="2" dxfId="1" stopIfTrue="1">
      <formula>J4&gt;=0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34" customWidth="1" min="1" max="1"/>
    <col width="20" customWidth="1" min="2" max="2"/>
    <col width="14" customWidth="1" min="3" max="3"/>
    <col width="14" customWidth="1" min="4" max="4"/>
    <col width="14" customWidth="1" min="5" max="5"/>
    <col width="14" customWidth="1" min="6" max="6"/>
  </cols>
  <sheetData>
    <row r="1" ht="28" customHeight="1">
      <c r="A1" s="19" t="inlineStr">
        <is>
          <t>Auswertung &amp; Dashboard – Wirtschaftsplan WEG 2026</t>
        </is>
      </c>
    </row>
    <row r="2"/>
    <row r="3">
      <c r="A3" s="4" t="inlineStr">
        <is>
          <t>Kennzahl</t>
        </is>
      </c>
      <c r="B3" s="4" t="inlineStr">
        <is>
          <t>Wert</t>
        </is>
      </c>
    </row>
    <row r="4">
      <c r="A4" s="6" t="inlineStr">
        <is>
          <t>Gesamtbudget Wirtschaftsplan (€)</t>
        </is>
      </c>
      <c r="B4" s="22">
        <f>Wirtschaftsplan!D14</f>
        <v/>
      </c>
    </row>
    <row r="5">
      <c r="A5" s="12" t="inlineStr">
        <is>
          <t>Instandhaltungsrücklage p.a. (€)</t>
        </is>
      </c>
      <c r="B5" s="23">
        <f>Wirtschaftsplan!D4</f>
        <v/>
      </c>
    </row>
    <row r="6">
      <c r="A6" s="6" t="inlineStr">
        <is>
          <t>Umlagefähiger Anteil gesamt (€)</t>
        </is>
      </c>
      <c r="B6" s="22">
        <f>Wirtschaftsplan!I14</f>
        <v/>
      </c>
    </row>
    <row r="7">
      <c r="A7" s="12" t="inlineStr">
        <is>
          <t>Anzahl Einheiten</t>
        </is>
      </c>
      <c r="B7" s="24">
        <f>COUNTA(Einheiten!A4:A12)</f>
        <v/>
      </c>
    </row>
    <row r="8">
      <c r="A8" s="6" t="inlineStr">
        <is>
          <t>Summe Vorauszahlungen IST (€)</t>
        </is>
      </c>
      <c r="B8" s="22">
        <f>Einheiten!I13</f>
        <v/>
      </c>
    </row>
    <row r="9">
      <c r="A9" s="12" t="inlineStr">
        <is>
          <t>Durchschnittl. Hausgeld je Einheit p.a. (€)</t>
        </is>
      </c>
      <c r="B9" s="23">
        <f>IFERROR(Einheiten!H13/COUNTA(Einheiten!A4:A12),0)</f>
        <v/>
      </c>
    </row>
    <row r="10">
      <c r="A10" s="6" t="inlineStr">
        <is>
          <t>Einheiten mit Nachzahlung</t>
        </is>
      </c>
      <c r="B10" s="25">
        <f>COUNTIF(Einheiten!K4:K12,"Nachzahlung")</f>
        <v/>
      </c>
    </row>
    <row r="11">
      <c r="A11" s="12" t="inlineStr">
        <is>
          <t>Einheiten mit Guthaben</t>
        </is>
      </c>
      <c r="B11" s="24">
        <f>COUNTIF(Einheiten!K4:K12,"Guthaben")</f>
        <v/>
      </c>
    </row>
    <row r="12"/>
    <row r="13"/>
    <row r="14">
      <c r="A14" s="26" t="inlineStr">
        <is>
          <t>Einheiten-Suche</t>
        </is>
      </c>
    </row>
    <row r="15">
      <c r="A15" s="27" t="inlineStr">
        <is>
          <t>Einheit Nr. eingeben:</t>
        </is>
      </c>
      <c r="B15" s="28" t="inlineStr">
        <is>
          <t>WE 05</t>
        </is>
      </c>
    </row>
    <row r="16">
      <c r="A16" s="27" t="inlineStr">
        <is>
          <t>Eigentümer:</t>
        </is>
      </c>
      <c r="B16" s="29">
        <f>IFERROR(VLOOKUP($B$15,Einheiten!$A$4:$K$12,2,0),"n/v")</f>
        <v/>
      </c>
    </row>
    <row r="17">
      <c r="A17" s="27" t="inlineStr">
        <is>
          <t>Anteil (%):</t>
        </is>
      </c>
      <c r="B17" s="30">
        <f>IFERROR(VLOOKUP($B$15,Einheiten!$A$4:$K$12,6,0),"n/v")</f>
        <v/>
      </c>
    </row>
    <row r="18">
      <c r="A18" s="27" t="inlineStr">
        <is>
          <t>Hausgeld jährl. Soll (€):</t>
        </is>
      </c>
      <c r="B18" s="23">
        <f>IFERROR(VLOOKUP($B$15,Einheiten!$A$4:$K$12,8,0),"n/v")</f>
        <v/>
      </c>
    </row>
    <row r="19">
      <c r="A19" s="27" t="inlineStr">
        <is>
          <t>Zahlungsstatus:</t>
        </is>
      </c>
      <c r="B19" s="29">
        <f>IFERROR(VLOOKUP($B$15,Einheiten!$A$4:$K$12,11,0),"n/v")</f>
        <v/>
      </c>
    </row>
  </sheetData>
  <mergeCells count="2">
    <mergeCell ref="A1:F1"/>
    <mergeCell ref="A14:B14"/>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2" customWidth="1" min="1" max="1"/>
    <col width="95" customWidth="1" min="2" max="2"/>
  </cols>
  <sheetData>
    <row r="1" ht="28" customHeight="1">
      <c r="A1" s="19" t="inlineStr">
        <is>
          <t>Anleitung zum Wirtschaftsplan WEG</t>
        </is>
      </c>
    </row>
    <row r="2"/>
    <row r="3">
      <c r="A3" s="4" t="inlineStr">
        <is>
          <t>Blatt</t>
        </is>
      </c>
      <c r="B3" s="4" t="inlineStr">
        <is>
          <t>Erläuterung</t>
        </is>
      </c>
    </row>
    <row r="4" ht="90" customHeight="1">
      <c r="A4" s="31" t="inlineStr">
        <is>
          <t>Wirtschaftsplan</t>
        </is>
      </c>
      <c r="B4" s="32" t="inlineStr">
        <is>
          <t>Hier erfassen Sie alle geplanten Jahreskosten der Wohnungseigentümergemeinschaft (WEG), z. B. Instandhaltungsrücklage, Verwaltervergütung, Versicherungen und Betriebskosten. Tragen Sie in den gelb hinterlegten Feldern den Jahresbetrag, den Vorjahreswert sowie den umlagefähigen Anteil (%) ein. Die Spalten 'Abweichung' und 'umlagefähiger Betrag' werden automatisch berechnet. Der Verteilerschlüssel bestimmt später die Umlage auf die Einheiten.</t>
        </is>
      </c>
    </row>
    <row r="5" ht="90" customHeight="1">
      <c r="A5" s="33" t="inlineStr">
        <is>
          <t>Einheiten</t>
        </is>
      </c>
      <c r="B5" s="34" t="inlineStr">
        <is>
          <t>Diese Liste enthält alle Einheiten der WEG mit Eigentümer, Wohnfläche und Miteigentumsanteilen (MEA in Promille). Der prozentuale Anteil sowie das monatliche und jährliche Hausgeld-Soll werden automatisch aus dem Gesamtbudget des Wirtschaftsplans berechnet. Tragen Sie in der gelben Spalte die tatsächlich geleisteten Vorauszahlungen ein – Differenz und Zahlungsstatus (Guthaben/Nachzahlung) aktualisieren sich automatisch.</t>
        </is>
      </c>
    </row>
    <row r="6" ht="90" customHeight="1">
      <c r="A6" s="31" t="inlineStr">
        <is>
          <t>Auswertung</t>
        </is>
      </c>
      <c r="B6" s="32" t="inlineStr">
        <is>
          <t>Dieses Dashboard zeigt die wichtigsten Kennzahlen des Wirtschaftsplans sowie zwei Diagramme: die Kostenverteilung nach Kostenart (Kreisdiagramm) und das Hausgeld je Einheit (Balkendiagramm). Über das Suchfeld können Sie eine Einheit-Nr. eingeben und erhalten Eigentümer, Anteil, Hausgeld und Zahlungsstatus per VLOOKUP-Formel angezeigt.</t>
        </is>
      </c>
    </row>
    <row r="7" ht="90" customHeight="1">
      <c r="A7" s="33" t="inlineStr">
        <is>
          <t>Allgemeine Hinweise</t>
        </is>
      </c>
      <c r="B7" s="34" t="inlineStr">
        <is>
          <t>Gelb hinterlegte Zellen sind zur Eingabe vorgesehen, alle anderen Felder enthalten Formeln und sollten nicht überschrieben werden. Passen Sie die Werte jährlich an den tatsächlichen Wirtschaftsplan Ihrer WEG an. Diese Vorlage ersetzt keine rechtliche oder steuerliche Beratung.</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2026-07-21T17:06:32Z</dcterms:created>
  <dcterms:modified xmlns:dcterms="http://purl.org/dc/terms/" xmlns:xsi="http://www.w3.org/2001/XMLSchema-instance" xsi:type="dcterms:W3CDTF">2026-07-21T17:06:32Z</dcterms:modified>
</cp:coreProperties>
</file>