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Kosten_erfassung" sheetId="2" state="visible" r:id="rId2"/>
    <sheet xmlns:r="http://schemas.openxmlformats.org/officeDocument/2006/relationships" name="Verteilung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#,##0.00\ &quot;€&quot;"/>
    <numFmt numFmtId="166" formatCode="0.00\ &quot;m²&quot;"/>
    <numFmt numFmtId="167" formatCode="0\ &quot;/1.000&quot;"/>
  </numFmts>
  <fonts count="7">
    <font>
      <name val="Calibri"/>
      <family val="2"/>
      <color theme="1"/>
      <sz val="11"/>
      <scheme val="minor"/>
    </font>
    <font>
      <name val="Calibri"/>
      <b val="1"/>
      <color rgb="FF1E293B"/>
      <sz val="16"/>
    </font>
    <font>
      <name val="Calibri"/>
      <i val="1"/>
      <color rgb="FF475569"/>
      <sz val="11"/>
    </font>
    <font>
      <name val="Calibri"/>
      <b val="1"/>
      <color rgb="FF1F2937"/>
      <sz val="11"/>
    </font>
    <font>
      <name val="Calibri"/>
      <color rgb="FF1F2937"/>
      <sz val="11"/>
    </font>
    <font>
      <name val="Calibri"/>
      <b val="1"/>
      <color rgb="FF1E293B"/>
      <sz val="14"/>
    </font>
    <font>
      <name val="Calibri"/>
      <b val="1"/>
      <color rgb="FFFFFFFF"/>
      <sz val="11"/>
    </font>
  </fonts>
  <fills count="8">
    <fill>
      <patternFill/>
    </fill>
    <fill>
      <patternFill patternType="gray125"/>
    </fill>
    <fill>
      <patternFill patternType="solid">
        <fgColor rgb="FFF1F5F9"/>
      </patternFill>
    </fill>
    <fill>
      <patternFill patternType="solid">
        <fgColor rgb="FF1E293B"/>
      </patternFill>
    </fill>
    <fill>
      <patternFill patternType="solid">
        <fgColor rgb="FFF8FAFC"/>
      </patternFill>
    </fill>
    <fill>
      <patternFill patternType="solid">
        <fgColor rgb="FFFFFBEB"/>
      </patternFill>
    </fill>
    <fill>
      <patternFill patternType="solid">
        <fgColor rgb="FFE2E8F0"/>
      </patternFill>
    </fill>
    <fill>
      <patternFill patternType="solid">
        <fgColor rgb="FFC8102E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right" vertical="center"/>
    </xf>
    <xf numFmtId="0" fontId="0" fillId="6" borderId="1" pivotButton="0" quotePrefix="0" xfId="0"/>
    <xf numFmtId="0" fontId="3" fillId="6" borderId="1" pivotButton="0" quotePrefix="0" xfId="0"/>
    <xf numFmtId="165" fontId="3" fillId="6" borderId="1" applyAlignment="1" pivotButton="0" quotePrefix="0" xfId="0">
      <alignment horizontal="right" vertical="center"/>
    </xf>
    <xf numFmtId="0" fontId="3" fillId="0" borderId="0" pivotButton="0" quotePrefix="0" xfId="0"/>
    <xf numFmtId="165" fontId="3" fillId="0" borderId="0" pivotButton="0" quotePrefix="0" xfId="0"/>
    <xf numFmtId="1" fontId="3" fillId="0" borderId="0" pivotButton="0" quotePrefix="0" xfId="0"/>
    <xf numFmtId="166" fontId="4" fillId="5" borderId="1" applyAlignment="1" pivotButton="0" quotePrefix="0" xfId="0">
      <alignment horizontal="center" vertical="center" wrapText="1"/>
    </xf>
    <xf numFmtId="167" fontId="4" fillId="5" borderId="1" applyAlignment="1" pivotButton="0" quotePrefix="0" xfId="0">
      <alignment horizontal="center" vertical="center" wrapText="1"/>
    </xf>
    <xf numFmtId="10" fontId="4" fillId="4" borderId="1" applyAlignment="1" pivotButton="0" quotePrefix="0" xfId="0">
      <alignment horizontal="right" vertical="center"/>
    </xf>
    <xf numFmtId="10" fontId="4" fillId="0" borderId="1" applyAlignment="1" pivotButton="0" quotePrefix="0" xfId="0">
      <alignment horizontal="right" vertical="center"/>
    </xf>
    <xf numFmtId="166" fontId="3" fillId="6" borderId="1" applyAlignment="1" pivotButton="0" quotePrefix="0" xfId="0">
      <alignment horizontal="right" vertical="center"/>
    </xf>
    <xf numFmtId="1" fontId="3" fillId="6" borderId="1" applyAlignment="1" pivotButton="0" quotePrefix="0" xfId="0">
      <alignment horizontal="right" vertical="center"/>
    </xf>
    <xf numFmtId="0" fontId="6" fillId="7" borderId="1" pivotButton="0" quotePrefix="0" xfId="0"/>
    <xf numFmtId="0" fontId="0" fillId="7" borderId="1" pivotButton="0" quotePrefix="0" xfId="0"/>
    <xf numFmtId="0" fontId="4" fillId="4" borderId="1" pivotButton="0" quotePrefix="0" xfId="0"/>
    <xf numFmtId="165" fontId="3" fillId="4" borderId="1" applyAlignment="1" pivotButton="0" quotePrefix="0" xfId="0">
      <alignment horizontal="right" vertical="center"/>
    </xf>
    <xf numFmtId="0" fontId="6" fillId="3" borderId="1" pivotButton="0" quotePrefix="0" xfId="0"/>
    <xf numFmtId="0" fontId="4" fillId="0" borderId="1" pivotButton="0" quotePrefix="0" xfId="0"/>
    <xf numFmtId="165" fontId="3" fillId="0" borderId="1" applyAlignment="1" pivotButton="0" quotePrefix="0" xfId="0">
      <alignment horizontal="right" vertical="center"/>
    </xf>
    <xf numFmtId="0" fontId="0" fillId="0" borderId="1" pivotButton="0" quotePrefix="0" xfId="0"/>
    <xf numFmtId="165" fontId="0" fillId="0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right" vertical="center"/>
    </xf>
    <xf numFmtId="1" fontId="3" fillId="0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right" vertical="center"/>
    </xf>
    <xf numFmtId="165" fontId="3" fillId="0" borderId="0" pivotButton="0" quotePrefix="0" xfId="0"/>
    <xf numFmtId="166" fontId="4" fillId="5" borderId="1" applyAlignment="1" pivotButton="0" quotePrefix="0" xfId="0">
      <alignment horizontal="center" vertical="center" wrapText="1"/>
    </xf>
    <xf numFmtId="167" fontId="4" fillId="5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FF16A34A"/>
        <sz val="11"/>
      </font>
      <fill>
        <patternFill patternType="solid">
          <fgColor rgb="FFDCFCE7"/>
        </patternFill>
      </fill>
    </dxf>
    <dxf>
      <font>
        <name val="Calibri"/>
        <b val="1"/>
        <color rgb="FFDC2626"/>
        <sz val="11"/>
      </font>
      <fill>
        <patternFill patternType="solid">
          <fgColor rgb="FF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Gesamtkostenanteil je Einheit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'Verteilung'!N2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'Verteilung'!$B$3:$B$11</f>
            </numRef>
          </cat>
          <val>
            <numRef>
              <f>'Verteilung'!$N$3:$N$11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Einheit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Kostenanteil in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Umlagefähige vs. nicht umlagefähige Kosten</a:t>
            </a:r>
          </a:p>
        </rich>
      </tx>
    </title>
    <plotArea>
      <pieChart>
        <varyColors val="1"/>
        <ser>
          <idx val="0"/>
          <order val="0"/>
          <tx>
            <strRef>
              <f>'Dashboard'!F5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'Dashboard'!$E$6:$E$7</f>
            </numRef>
          </cat>
          <val>
            <numRef>
              <f>'Dashboard'!$F$6:$F$7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Abrechnungssaldo je Eigentümer (Guthaben / Nachzahlung)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'Verteilung'!O2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'Verteilung'!$B$3:$B$11</f>
            </numRef>
          </cat>
          <val>
            <numRef>
              <f>'Verteilung'!$O$3:$O$11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in €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29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37</row>
      <rowOff>0</rowOff>
    </from>
    <ext cx="7920000" cy="46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/>
    <row r="2">
      <c r="B2" s="1" t="inlineStr">
        <is>
          <t>WEG-Jahresabrechnung 2026 – Verteilung der Hausgeldabrechnung</t>
        </is>
      </c>
    </row>
    <row r="3">
      <c r="B3" s="2" t="inlineStr">
        <is>
          <t>Vorlage für Hausverwalter, WEG-Verwalter und Wohnungseigentümer – Abrechnungszeitraum 01.01.2026 bis 31.12.2026</t>
        </is>
      </c>
    </row>
    <row r="4"/>
    <row r="5">
      <c r="B5" s="3" t="inlineStr">
        <is>
          <t>Schritt 1 – Kosten erfassen</t>
        </is>
      </c>
    </row>
    <row r="6" ht="45" customHeight="1">
      <c r="B6" s="4" t="inlineStr">
        <is>
          <t>Erfassen Sie alle Kostenpositionen des Abrechnungsjahres brutto im Blatt „Kosten_erfassung“. Gelbe Zellen sind Eingabefelder und dürfen von Ihnen angepasst werden.</t>
        </is>
      </c>
    </row>
    <row r="7"/>
    <row r="8">
      <c r="B8" s="3" t="inlineStr">
        <is>
          <t>Schritt 2 – Umlagefähigkeit kennzeichnen</t>
        </is>
      </c>
    </row>
    <row r="9" ht="45" customHeight="1">
      <c r="B9" s="4" t="inlineStr">
        <is>
          <t>Kennzeichnen Sie jede Kostenart in Spalte F als „Umlagefähig“ oder „Nicht umlagefähig“. Die Aufteilung in Spalte H und I erfolgt automatisch per Formel.</t>
        </is>
      </c>
    </row>
    <row r="10"/>
    <row r="11">
      <c r="B11" s="3" t="inlineStr">
        <is>
          <t>Schritt 3 – Verteilerschlüssel wählen</t>
        </is>
      </c>
    </row>
    <row r="12" ht="45" customHeight="1">
      <c r="B12" s="4" t="inlineStr">
        <is>
          <t>Wählen Sie in Spalte G den passenden Verteilerschlüssel: Wohnfläche, MEA (Miteigentumsanteile), Personen oder Einheit. Grundlage sind die Beschlüsse Ihrer Eigentümergemeinschaft und die Teilungserklärung.</t>
        </is>
      </c>
    </row>
    <row r="13"/>
    <row r="14">
      <c r="B14" s="3" t="inlineStr">
        <is>
          <t>Schritt 4 – Einheiten und Vorauszahlungen pflegen</t>
        </is>
      </c>
    </row>
    <row r="15" ht="45" customHeight="1">
      <c r="B15" s="4" t="inlineStr">
        <is>
          <t>Tragen Sie im Blatt „Verteilung“ je Wohnung die Eigentümer, Mieter, Wohnfläche, Miteigentumsanteile, Personenzahl sowie die geleisteten Hausgeldvorauszahlungen (Spalte H) ein.</t>
        </is>
      </c>
    </row>
    <row r="16"/>
    <row r="17">
      <c r="B17" s="3" t="inlineStr">
        <is>
          <t>Schritt 5 – Ergebnis ablesen</t>
        </is>
      </c>
    </row>
    <row r="18" ht="45" customHeight="1">
      <c r="B18" s="4" t="inlineStr">
        <is>
          <t>Der Abrechnungssaldo (Spalte O) berechnet sich als Vorauszahlungen abzüglich Gesamtkostenanteil. Positive Salden bedeuten ein Guthaben, negative Salden eine Nachzahlung. Ausgeglichene Konten werden neutral dargestellt.</t>
        </is>
      </c>
    </row>
    <row r="19"/>
    <row r="20">
      <c r="B20" s="3" t="inlineStr">
        <is>
          <t>Rechtlicher Hinweis – BetrKV</t>
        </is>
      </c>
    </row>
    <row r="21" ht="45" customHeight="1">
      <c r="B21" s="4" t="inlineStr">
        <is>
          <t>Umlagefähige Betriebskosten richten sich nach der Betriebskostenverordnung (BetrKV). Prüfen Sie, ob die vereinbarten Umlagen den Vorgaben der BetrKV entsprechen.</t>
        </is>
      </c>
    </row>
    <row r="22"/>
    <row r="23">
      <c r="B23" s="3" t="inlineStr">
        <is>
          <t>Rechtlicher Hinweis – WEG-Gesetz</t>
        </is>
      </c>
    </row>
    <row r="24" ht="45" customHeight="1">
      <c r="B24" s="4" t="inlineStr">
        <is>
          <t>Die Verteilung der Kosten innerhalb der WEG folgt dem Wohnungseigentumsgesetz (WEG), der Teilungserklärung und gefassten Beschlüssen. Verwaltungskosten (z. B. Kontoführung, Verwalterhonorar) sind nicht auf Mieter umlagefähig.</t>
        </is>
      </c>
    </row>
    <row r="25"/>
    <row r="26">
      <c r="B26" s="3" t="inlineStr">
        <is>
          <t>Instandhaltungsrücklage</t>
        </is>
      </c>
    </row>
    <row r="27" ht="45" customHeight="1">
      <c r="B27" s="4" t="inlineStr">
        <is>
          <t>Die Zuführung zur Instandhaltungsrücklage ist nicht umlagefähig und wird in dieser Vorlage nach Miteigentumsanteilen verteilt.</t>
        </is>
      </c>
    </row>
    <row r="28"/>
    <row r="29">
      <c r="B29" s="3" t="inlineStr">
        <is>
          <t>Beschlusslage prüfen</t>
        </is>
      </c>
    </row>
    <row r="30" ht="45" customHeight="1">
      <c r="B30" s="4" t="inlineStr">
        <is>
          <t>Bitte prüfen Sie vor der Abrechnung die aktuelle Beschlusslage Ihrer Eigentümergemeinschaft zu Verteilerschlüsseln und Sonderumlagen. Diese Vorlage ersetzt keine rechtliche oder steuerliche Beratung.</t>
        </is>
      </c>
    </row>
    <row r="31"/>
    <row r="32">
      <c r="B32" s="3" t="inlineStr">
        <is>
          <t>Dashboard</t>
        </is>
      </c>
    </row>
    <row r="33" ht="45" customHeight="1">
      <c r="B33" s="4" t="inlineStr">
        <is>
          <t>Das Blatt „Dashboard“ fasst die wichtigsten Kennzahlen zusammen und visualisiert Kostenanteile, Kostenstruktur sowie Guthaben und Nachzahlungen in Diagrammen.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42" customWidth="1" min="3" max="3"/>
    <col width="16" customWidth="1" min="4" max="4"/>
    <col width="15" customWidth="1" min="5" max="5"/>
    <col width="18" customWidth="1" min="6" max="6"/>
    <col width="18" customWidth="1" min="7" max="7"/>
    <col width="18" customWidth="1" min="8" max="8"/>
    <col width="21" customWidth="1" min="9" max="9"/>
    <col width="30" customWidth="1" min="10" max="10"/>
  </cols>
  <sheetData>
    <row r="1">
      <c r="A1" s="5" t="inlineStr">
        <is>
          <t>Kostenübersicht – Abrechnungszeitraum 01.01.2026 bis 31.12.2026</t>
        </is>
      </c>
    </row>
    <row r="2" ht="30" customHeight="1">
      <c r="A2" s="6" t="inlineStr">
        <is>
          <t>Kosten-Nr.</t>
        </is>
      </c>
      <c r="B2" s="6" t="inlineStr">
        <is>
          <t>Kostenart</t>
        </is>
      </c>
      <c r="C2" s="6" t="inlineStr">
        <is>
          <t>Beschreibung</t>
        </is>
      </c>
      <c r="D2" s="6" t="inlineStr">
        <is>
          <t>Rechnungsdatum</t>
        </is>
      </c>
      <c r="E2" s="6" t="inlineStr">
        <is>
          <t>Betrag brutto</t>
        </is>
      </c>
      <c r="F2" s="6" t="inlineStr">
        <is>
          <t>Umlagefähigkeit</t>
        </is>
      </c>
      <c r="G2" s="6" t="inlineStr">
        <is>
          <t>Verteilerschlüssel</t>
        </is>
      </c>
      <c r="H2" s="6" t="inlineStr">
        <is>
          <t>Umlagefähiger Betrag</t>
        </is>
      </c>
      <c r="I2" s="6" t="inlineStr">
        <is>
          <t>Nicht umlagefähiger Betrag</t>
        </is>
      </c>
      <c r="J2" s="6" t="inlineStr">
        <is>
          <t>Bemerkung</t>
        </is>
      </c>
    </row>
    <row r="3">
      <c r="A3" s="7" t="n">
        <v>1</v>
      </c>
      <c r="B3" s="8" t="inlineStr">
        <is>
          <t>Hausstrom</t>
        </is>
      </c>
      <c r="C3" s="8" t="inlineStr">
        <is>
          <t>Allgemeinstrom Treppenhaus, Außenbeleuchtung und Aufzug</t>
        </is>
      </c>
      <c r="D3" s="38" t="n">
        <v>46096</v>
      </c>
      <c r="E3" s="39" t="n">
        <v>1248.6</v>
      </c>
      <c r="F3" s="11" t="inlineStr">
        <is>
          <t>Umlagefähig</t>
        </is>
      </c>
      <c r="G3" s="11" t="inlineStr">
        <is>
          <t>Wohnfläche</t>
        </is>
      </c>
      <c r="H3" s="40">
        <f>IF(F3="Umlagefähig",E3,0)</f>
        <v/>
      </c>
      <c r="I3" s="40">
        <f>IF(F3="Nicht umlagefähig",E3,0)</f>
        <v/>
      </c>
    </row>
    <row r="4">
      <c r="A4" s="13" t="n">
        <v>2</v>
      </c>
      <c r="B4" s="8" t="inlineStr">
        <is>
          <t>Gebäudereinigung</t>
        </is>
      </c>
      <c r="C4" s="8" t="inlineStr">
        <is>
          <t>Wöchentliche Reinigung Treppenhaus und Eingangsbereich</t>
        </is>
      </c>
      <c r="D4" s="38" t="n">
        <v>46037</v>
      </c>
      <c r="E4" s="39" t="n">
        <v>3960</v>
      </c>
      <c r="F4" s="11" t="inlineStr">
        <is>
          <t>Umlagefähig</t>
        </is>
      </c>
      <c r="G4" s="11" t="inlineStr">
        <is>
          <t>Wohnfläche</t>
        </is>
      </c>
      <c r="H4" s="41">
        <f>IF(F4="Umlagefähig",E4,0)</f>
        <v/>
      </c>
      <c r="I4" s="41">
        <f>IF(F4="Nicht umlagefähig",E4,0)</f>
        <v/>
      </c>
    </row>
    <row r="5">
      <c r="A5" s="7" t="n">
        <v>3</v>
      </c>
      <c r="B5" s="8" t="inlineStr">
        <is>
          <t>Gartenpflege</t>
        </is>
      </c>
      <c r="C5" s="8" t="inlineStr">
        <is>
          <t>Pflege der Grünanlagen, Heckenschnitt und Laubentsorgung</t>
        </is>
      </c>
      <c r="D5" s="38" t="n">
        <v>46162</v>
      </c>
      <c r="E5" s="39" t="n">
        <v>2740</v>
      </c>
      <c r="F5" s="11" t="inlineStr">
        <is>
          <t>Umlagefähig</t>
        </is>
      </c>
      <c r="G5" s="11" t="inlineStr">
        <is>
          <t>Wohnfläche</t>
        </is>
      </c>
      <c r="H5" s="40">
        <f>IF(F5="Umlagefähig",E5,0)</f>
        <v/>
      </c>
      <c r="I5" s="40">
        <f>IF(F5="Nicht umlagefähig",E5,0)</f>
        <v/>
      </c>
    </row>
    <row r="6">
      <c r="A6" s="13" t="n">
        <v>4</v>
      </c>
      <c r="B6" s="8" t="inlineStr">
        <is>
          <t>Versicherungen</t>
        </is>
      </c>
      <c r="C6" s="8" t="inlineStr">
        <is>
          <t>Wohngebäude- und Haus- und Grundbesitzerhaftpflichtversicherung</t>
        </is>
      </c>
      <c r="D6" s="38" t="n">
        <v>46054</v>
      </c>
      <c r="E6" s="39" t="n">
        <v>4185.7</v>
      </c>
      <c r="F6" s="11" t="inlineStr">
        <is>
          <t>Umlagefähig</t>
        </is>
      </c>
      <c r="G6" s="11" t="inlineStr">
        <is>
          <t>MEA</t>
        </is>
      </c>
      <c r="H6" s="41">
        <f>IF(F6="Umlagefähig",E6,0)</f>
        <v/>
      </c>
      <c r="I6" s="41">
        <f>IF(F6="Nicht umlagefähig",E6,0)</f>
        <v/>
      </c>
    </row>
    <row r="7">
      <c r="A7" s="7" t="n">
        <v>5</v>
      </c>
      <c r="B7" s="8" t="inlineStr">
        <is>
          <t>Aufzugwartung</t>
        </is>
      </c>
      <c r="C7" s="8" t="inlineStr">
        <is>
          <t>Wartungsvertrag Aufzug inkl. Notrufservice</t>
        </is>
      </c>
      <c r="D7" s="38" t="n">
        <v>46122</v>
      </c>
      <c r="E7" s="39" t="n">
        <v>2380</v>
      </c>
      <c r="F7" s="11" t="inlineStr">
        <is>
          <t>Umlagefähig</t>
        </is>
      </c>
      <c r="G7" s="11" t="inlineStr">
        <is>
          <t>Einheit</t>
        </is>
      </c>
      <c r="H7" s="40">
        <f>IF(F7="Umlagefähig",E7,0)</f>
        <v/>
      </c>
      <c r="I7" s="40">
        <f>IF(F7="Nicht umlagefähig",E7,0)</f>
        <v/>
      </c>
    </row>
    <row r="8">
      <c r="A8" s="13" t="n">
        <v>6</v>
      </c>
      <c r="B8" s="8" t="inlineStr">
        <is>
          <t>Heizkostenabrechnung</t>
        </is>
      </c>
      <c r="C8" s="8" t="inlineStr">
        <is>
          <t>Zentrale Heizungsanlage, Abrechnung nach Verbrauchsdienst</t>
        </is>
      </c>
      <c r="D8" s="38" t="n">
        <v>46374</v>
      </c>
      <c r="E8" s="39" t="n">
        <v>18420.55</v>
      </c>
      <c r="F8" s="11" t="inlineStr">
        <is>
          <t>Umlagefähig</t>
        </is>
      </c>
      <c r="G8" s="11" t="inlineStr">
        <is>
          <t>Personen</t>
        </is>
      </c>
      <c r="H8" s="41">
        <f>IF(F8="Umlagefähig",E8,0)</f>
        <v/>
      </c>
      <c r="I8" s="41">
        <f>IF(F8="Nicht umlagefähig",E8,0)</f>
        <v/>
      </c>
    </row>
    <row r="9">
      <c r="A9" s="7" t="n">
        <v>7</v>
      </c>
      <c r="B9" s="8" t="inlineStr">
        <is>
          <t>Kontoführungsgebühren</t>
        </is>
      </c>
      <c r="C9" s="8" t="inlineStr">
        <is>
          <t>Kontoführung WEG-Gemeinschaftskonto</t>
        </is>
      </c>
      <c r="D9" s="38" t="n">
        <v>46203</v>
      </c>
      <c r="E9" s="39" t="n">
        <v>186.4</v>
      </c>
      <c r="F9" s="11" t="inlineStr">
        <is>
          <t>Nicht umlagefähig</t>
        </is>
      </c>
      <c r="G9" s="11" t="inlineStr">
        <is>
          <t>MEA</t>
        </is>
      </c>
      <c r="H9" s="40">
        <f>IF(F9="Umlagefähig",E9,0)</f>
        <v/>
      </c>
      <c r="I9" s="40">
        <f>IF(F9="Nicht umlagefähig",E9,0)</f>
        <v/>
      </c>
    </row>
    <row r="10">
      <c r="A10" s="13" t="n">
        <v>8</v>
      </c>
      <c r="B10" s="8" t="inlineStr">
        <is>
          <t>Reparatur Dachentwässerung</t>
        </is>
      </c>
      <c r="C10" s="8" t="inlineStr">
        <is>
          <t>Instandsetzung Regenrinne und Fallrohre Südseite</t>
        </is>
      </c>
      <c r="D10" s="38" t="n">
        <v>46270</v>
      </c>
      <c r="E10" s="39" t="n">
        <v>6850</v>
      </c>
      <c r="F10" s="11" t="inlineStr">
        <is>
          <t>Nicht umlagefähig</t>
        </is>
      </c>
      <c r="G10" s="11" t="inlineStr">
        <is>
          <t>MEA</t>
        </is>
      </c>
      <c r="H10" s="41">
        <f>IF(F10="Umlagefähig",E10,0)</f>
        <v/>
      </c>
      <c r="I10" s="41">
        <f>IF(F10="Nicht umlagefähig",E10,0)</f>
        <v/>
      </c>
    </row>
    <row r="11">
      <c r="A11" s="7" t="n">
        <v>9</v>
      </c>
      <c r="B11" s="8" t="inlineStr">
        <is>
          <t>Zuführung Instandhaltungsrücklage</t>
        </is>
      </c>
      <c r="C11" s="8" t="inlineStr">
        <is>
          <t>Jährliche Zuführung gemäß Wirtschaftsplan 2026</t>
        </is>
      </c>
      <c r="D11" s="38" t="n">
        <v>46387</v>
      </c>
      <c r="E11" s="39" t="n">
        <v>12000</v>
      </c>
      <c r="F11" s="11" t="inlineStr">
        <is>
          <t>Nicht umlagefähig</t>
        </is>
      </c>
      <c r="G11" s="11" t="inlineStr">
        <is>
          <t>MEA</t>
        </is>
      </c>
      <c r="H11" s="40">
        <f>IF(F11="Umlagefähig",E11,0)</f>
        <v/>
      </c>
      <c r="I11" s="40">
        <f>IF(F11="Nicht umlagefähig",E11,0)</f>
        <v/>
      </c>
    </row>
    <row r="12">
      <c r="A12" s="15" t="n"/>
      <c r="B12" s="16" t="inlineStr">
        <is>
          <t>Summen</t>
        </is>
      </c>
      <c r="C12" s="15" t="n"/>
      <c r="D12" s="15" t="n"/>
      <c r="E12" s="42">
        <f>SUM(E3:E11)</f>
        <v/>
      </c>
      <c r="F12" s="15" t="n"/>
      <c r="G12" s="15" t="n"/>
      <c r="H12" s="42">
        <f>SUM(H3:H11)</f>
        <v/>
      </c>
      <c r="I12" s="42">
        <f>SUM(I3:I11)</f>
        <v/>
      </c>
      <c r="J12" s="15" t="n"/>
    </row>
    <row r="13"/>
    <row r="14">
      <c r="B14" s="18" t="inlineStr">
        <is>
          <t>Durchschnittliche Kostenposition</t>
        </is>
      </c>
      <c r="E14" s="43">
        <f>AVERAGE(E3:E11)</f>
        <v/>
      </c>
    </row>
    <row r="15">
      <c r="B15" s="18" t="inlineStr">
        <is>
          <t>Anzahl umlagefähiger Positionen</t>
        </is>
      </c>
      <c r="E15" s="20">
        <f>COUNTIF(F3:F11,"Umlagefähig")</f>
        <v/>
      </c>
    </row>
    <row r="16">
      <c r="B16" s="18" t="inlineStr">
        <is>
          <t>Anzahl nicht umlagefähiger Positionen</t>
        </is>
      </c>
      <c r="E16" s="20">
        <f>COUNTIF(F3:F11,"Nicht umlagefähig")</f>
        <v/>
      </c>
    </row>
  </sheetData>
  <mergeCells count="1">
    <mergeCell ref="A1:J1"/>
  </mergeCells>
  <dataValidations count="2">
    <dataValidation sqref="F3:F11" showErrorMessage="1" showInputMessage="1" allowBlank="0" type="list">
      <formula1>"Umlagefähig,Nicht umlagefähig"</formula1>
    </dataValidation>
    <dataValidation sqref="G3:G11" showErrorMessage="1" showInputMessage="1" allowBlank="0" type="list">
      <formula1>"Wohnfläche,MEA,Personen,Einheit"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2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18" customWidth="1" min="2" max="2"/>
    <col width="18" customWidth="1" min="3" max="3"/>
    <col width="30" customWidth="1" min="4" max="4"/>
    <col width="14" customWidth="1" min="5" max="5"/>
    <col width="18" customWidth="1" min="6" max="6"/>
    <col width="10" customWidth="1" min="7" max="7"/>
    <col width="20" customWidth="1" min="8" max="8"/>
    <col width="15" customWidth="1" min="9" max="9"/>
    <col width="13" customWidth="1" min="10" max="10"/>
    <col width="15" customWidth="1" min="11" max="11"/>
    <col width="16" customWidth="1" min="12" max="12"/>
    <col width="20" customWidth="1" min="13" max="13"/>
    <col width="17" customWidth="1" min="14" max="14"/>
    <col width="16" customWidth="1" min="15" max="15"/>
    <col width="14" customWidth="1" min="16" max="16"/>
    <col width="30" customWidth="1" min="17" max="17"/>
  </cols>
  <sheetData>
    <row r="1">
      <c r="A1" s="5" t="inlineStr">
        <is>
          <t>Verteilung der Jahresabrechnung 2026 auf die WEG-Einheiten</t>
        </is>
      </c>
    </row>
    <row r="2" ht="42" customHeight="1">
      <c r="A2" s="6" t="inlineStr">
        <is>
          <t>Einheit</t>
        </is>
      </c>
      <c r="B2" s="6" t="inlineStr">
        <is>
          <t>Eigentümer</t>
        </is>
      </c>
      <c r="C2" s="6" t="inlineStr">
        <is>
          <t>Mieter</t>
        </is>
      </c>
      <c r="D2" s="6" t="inlineStr">
        <is>
          <t>Anschrift</t>
        </is>
      </c>
      <c r="E2" s="6" t="inlineStr">
        <is>
          <t>Wohnfläche m²</t>
        </is>
      </c>
      <c r="F2" s="6" t="inlineStr">
        <is>
          <t>Miteigentumsanteile</t>
        </is>
      </c>
      <c r="G2" s="6" t="inlineStr">
        <is>
          <t>Personen</t>
        </is>
      </c>
      <c r="H2" s="6" t="inlineStr">
        <is>
          <t>Hausgeldvorauszahlungen</t>
        </is>
      </c>
      <c r="I2" s="6" t="inlineStr">
        <is>
          <t>Anteil Wohnfläche %</t>
        </is>
      </c>
      <c r="J2" s="6" t="inlineStr">
        <is>
          <t>Anteil MEA %</t>
        </is>
      </c>
      <c r="K2" s="6" t="inlineStr">
        <is>
          <t>Anteil Personen %</t>
        </is>
      </c>
      <c r="L2" s="6" t="inlineStr">
        <is>
          <t>Umlagefähige Kosten</t>
        </is>
      </c>
      <c r="M2" s="6" t="inlineStr">
        <is>
          <t>Nicht umlagefähige Kosten</t>
        </is>
      </c>
      <c r="N2" s="6" t="inlineStr">
        <is>
          <t>Gesamtkostenanteil</t>
        </is>
      </c>
      <c r="O2" s="6" t="inlineStr">
        <is>
          <t>Abrechnungssaldo</t>
        </is>
      </c>
      <c r="P2" s="6" t="inlineStr">
        <is>
          <t>Ergebnis</t>
        </is>
      </c>
      <c r="Q2" s="6" t="inlineStr">
        <is>
          <t>Bemerkung</t>
        </is>
      </c>
    </row>
    <row r="3">
      <c r="A3" s="7" t="n">
        <v>1</v>
      </c>
      <c r="B3" s="8" t="inlineStr">
        <is>
          <t>Thomas Becker</t>
        </is>
      </c>
      <c r="C3" s="8" t="inlineStr">
        <is>
          <t>Familie Neumann</t>
        </is>
      </c>
      <c r="D3" s="8" t="inlineStr">
        <is>
          <t>Hauptstraße 12, 10115 Berlin</t>
        </is>
      </c>
      <c r="E3" s="44" t="n">
        <v>78</v>
      </c>
      <c r="F3" s="45" t="n">
        <v>112</v>
      </c>
      <c r="G3" s="11" t="n">
        <v>2</v>
      </c>
      <c r="H3" s="39" t="n">
        <v>5400</v>
      </c>
      <c r="I3" s="23">
        <f>IFERROR(E3/SUM($E$3:$E$11),0)</f>
        <v/>
      </c>
      <c r="J3" s="23">
        <f>IFERROR(VLOOKUP(A3,$A$3:$F$11,6,FALSE)/SUM($F$3:$F$11),0)</f>
        <v/>
      </c>
      <c r="K3" s="23">
        <f>IFERROR(G3/SUM($G$3:$G$11),0)</f>
        <v/>
      </c>
      <c r="L3" s="40">
        <f>SUMIF(Kosten_erfassung!$G$3:$G$11,"Wohnfläche",Kosten_erfassung!$H$3:$H$11)*I3+SUMIF(Kosten_erfassung!$G$3:$G$11,"MEA",Kosten_erfassung!$H$3:$H$11)*J3+SUMIF(Kosten_erfassung!$G$3:$G$11,"Personen",Kosten_erfassung!$H$3:$H$11)*K3+IFERROR(SUMIF(Kosten_erfassung!$G$3:$G$11,"Einheit",Kosten_erfassung!$H$3:$H$11)/COUNTA($A$3:$A$11),0)</f>
        <v/>
      </c>
      <c r="M3" s="40">
        <f>IFERROR(SUM(Kosten_erfassung!$I$3:$I$11)*J3,0)</f>
        <v/>
      </c>
      <c r="N3" s="40">
        <f>SUM(L3:M3)</f>
        <v/>
      </c>
      <c r="O3" s="40">
        <f>H3-N3</f>
        <v/>
      </c>
      <c r="P3" s="7">
        <f>IF(O3&gt;0,"Guthaben",IF(O3&lt;0,"Nachzahlung","Ausgeglichen"))</f>
        <v/>
      </c>
      <c r="Q3" s="8" t="inlineStr"/>
    </row>
    <row r="4">
      <c r="A4" s="13" t="n">
        <v>2</v>
      </c>
      <c r="B4" s="8" t="inlineStr">
        <is>
          <t>Sabine Müller</t>
        </is>
      </c>
      <c r="C4" s="8" t="inlineStr">
        <is>
          <t>Herr Yilmaz</t>
        </is>
      </c>
      <c r="D4" s="8" t="inlineStr">
        <is>
          <t>Lindenallee 7, 80331 München</t>
        </is>
      </c>
      <c r="E4" s="44" t="n">
        <v>92</v>
      </c>
      <c r="F4" s="45" t="n">
        <v>138</v>
      </c>
      <c r="G4" s="11" t="n">
        <v>3</v>
      </c>
      <c r="H4" s="39" t="n">
        <v>6300</v>
      </c>
      <c r="I4" s="24">
        <f>IFERROR(E4/SUM($E$3:$E$11),0)</f>
        <v/>
      </c>
      <c r="J4" s="24">
        <f>IFERROR(VLOOKUP(A4,$A$3:$F$11,6,FALSE)/SUM($F$3:$F$11),0)</f>
        <v/>
      </c>
      <c r="K4" s="24">
        <f>IFERROR(G4/SUM($G$3:$G$11),0)</f>
        <v/>
      </c>
      <c r="L4" s="41">
        <f>SUMIF(Kosten_erfassung!$G$3:$G$11,"Wohnfläche",Kosten_erfassung!$H$3:$H$11)*I4+SUMIF(Kosten_erfassung!$G$3:$G$11,"MEA",Kosten_erfassung!$H$3:$H$11)*J4+SUMIF(Kosten_erfassung!$G$3:$G$11,"Personen",Kosten_erfassung!$H$3:$H$11)*K4+IFERROR(SUMIF(Kosten_erfassung!$G$3:$G$11,"Einheit",Kosten_erfassung!$H$3:$H$11)/COUNTA($A$3:$A$11),0)</f>
        <v/>
      </c>
      <c r="M4" s="41">
        <f>IFERROR(SUM(Kosten_erfassung!$I$3:$I$11)*J4,0)</f>
        <v/>
      </c>
      <c r="N4" s="41">
        <f>SUM(L4:M4)</f>
        <v/>
      </c>
      <c r="O4" s="41">
        <f>H4-N4</f>
        <v/>
      </c>
      <c r="P4" s="13">
        <f>IF(O4&gt;0,"Guthaben",IF(O4&lt;0,"Nachzahlung","Ausgeglichen"))</f>
        <v/>
      </c>
      <c r="Q4" s="8" t="inlineStr"/>
    </row>
    <row r="5">
      <c r="A5" s="7" t="n">
        <v>3</v>
      </c>
      <c r="B5" s="8" t="inlineStr">
        <is>
          <t>Andreas Schneider</t>
        </is>
      </c>
      <c r="C5" s="8" t="inlineStr">
        <is>
          <t>Frau Klein</t>
        </is>
      </c>
      <c r="D5" s="8" t="inlineStr">
        <is>
          <t>Goethestraße 45, 20354 Hamburg</t>
        </is>
      </c>
      <c r="E5" s="44" t="n">
        <v>64</v>
      </c>
      <c r="F5" s="45" t="n">
        <v>96</v>
      </c>
      <c r="G5" s="11" t="n">
        <v>1</v>
      </c>
      <c r="H5" s="39" t="n">
        <v>4560</v>
      </c>
      <c r="I5" s="23">
        <f>IFERROR(E5/SUM($E$3:$E$11),0)</f>
        <v/>
      </c>
      <c r="J5" s="23">
        <f>IFERROR(VLOOKUP(A5,$A$3:$F$11,6,FALSE)/SUM($F$3:$F$11),0)</f>
        <v/>
      </c>
      <c r="K5" s="23">
        <f>IFERROR(G5/SUM($G$3:$G$11),0)</f>
        <v/>
      </c>
      <c r="L5" s="40">
        <f>SUMIF(Kosten_erfassung!$G$3:$G$11,"Wohnfläche",Kosten_erfassung!$H$3:$H$11)*I5+SUMIF(Kosten_erfassung!$G$3:$G$11,"MEA",Kosten_erfassung!$H$3:$H$11)*J5+SUMIF(Kosten_erfassung!$G$3:$G$11,"Personen",Kosten_erfassung!$H$3:$H$11)*K5+IFERROR(SUMIF(Kosten_erfassung!$G$3:$G$11,"Einheit",Kosten_erfassung!$H$3:$H$11)/COUNTA($A$3:$A$11),0)</f>
        <v/>
      </c>
      <c r="M5" s="40">
        <f>IFERROR(SUM(Kosten_erfassung!$I$3:$I$11)*J5,0)</f>
        <v/>
      </c>
      <c r="N5" s="40">
        <f>SUM(L5:M5)</f>
        <v/>
      </c>
      <c r="O5" s="40">
        <f>H5-N5</f>
        <v/>
      </c>
      <c r="P5" s="7">
        <f>IF(O5&gt;0,"Guthaben",IF(O5&lt;0,"Nachzahlung","Ausgeglichen"))</f>
        <v/>
      </c>
      <c r="Q5" s="8" t="inlineStr">
        <is>
          <t>Homeoffice, geringer Verbrauch</t>
        </is>
      </c>
    </row>
    <row r="6">
      <c r="A6" s="13" t="n">
        <v>4</v>
      </c>
      <c r="B6" s="8" t="inlineStr">
        <is>
          <t>Petra Wagner</t>
        </is>
      </c>
      <c r="C6" s="8" t="inlineStr">
        <is>
          <t>Familie Öztürk</t>
        </is>
      </c>
      <c r="D6" s="8" t="inlineStr">
        <is>
          <t>Gartenstraße 18, 50667 Köln</t>
        </is>
      </c>
      <c r="E6" s="44" t="n">
        <v>105</v>
      </c>
      <c r="F6" s="45" t="n">
        <v>156</v>
      </c>
      <c r="G6" s="11" t="n">
        <v>4</v>
      </c>
      <c r="H6" s="39" t="n">
        <v>7200</v>
      </c>
      <c r="I6" s="24">
        <f>IFERROR(E6/SUM($E$3:$E$11),0)</f>
        <v/>
      </c>
      <c r="J6" s="24">
        <f>IFERROR(VLOOKUP(A6,$A$3:$F$11,6,FALSE)/SUM($F$3:$F$11),0)</f>
        <v/>
      </c>
      <c r="K6" s="24">
        <f>IFERROR(G6/SUM($G$3:$G$11),0)</f>
        <v/>
      </c>
      <c r="L6" s="41">
        <f>SUMIF(Kosten_erfassung!$G$3:$G$11,"Wohnfläche",Kosten_erfassung!$H$3:$H$11)*I6+SUMIF(Kosten_erfassung!$G$3:$G$11,"MEA",Kosten_erfassung!$H$3:$H$11)*J6+SUMIF(Kosten_erfassung!$G$3:$G$11,"Personen",Kosten_erfassung!$H$3:$H$11)*K6+IFERROR(SUMIF(Kosten_erfassung!$G$3:$G$11,"Einheit",Kosten_erfassung!$H$3:$H$11)/COUNTA($A$3:$A$11),0)</f>
        <v/>
      </c>
      <c r="M6" s="41">
        <f>IFERROR(SUM(Kosten_erfassung!$I$3:$I$11)*J6,0)</f>
        <v/>
      </c>
      <c r="N6" s="41">
        <f>SUM(L6:M6)</f>
        <v/>
      </c>
      <c r="O6" s="41">
        <f>H6-N6</f>
        <v/>
      </c>
      <c r="P6" s="13">
        <f>IF(O6&gt;0,"Guthaben",IF(O6&lt;0,"Nachzahlung","Ausgeglichen"))</f>
        <v/>
      </c>
      <c r="Q6" s="8" t="inlineStr"/>
    </row>
    <row r="7">
      <c r="A7" s="7" t="n">
        <v>5</v>
      </c>
      <c r="B7" s="8" t="inlineStr">
        <is>
          <t>Michael Hoffmann</t>
        </is>
      </c>
      <c r="C7" s="8" t="inlineStr">
        <is>
          <t>Ehepaar Sommer</t>
        </is>
      </c>
      <c r="D7" s="8" t="inlineStr">
        <is>
          <t>Bergstraße 22, 60311 Frankfurt am Main</t>
        </is>
      </c>
      <c r="E7" s="44" t="n">
        <v>81</v>
      </c>
      <c r="F7" s="45" t="n">
        <v>120</v>
      </c>
      <c r="G7" s="11" t="n">
        <v>2</v>
      </c>
      <c r="H7" s="39" t="n">
        <v>5760</v>
      </c>
      <c r="I7" s="23">
        <f>IFERROR(E7/SUM($E$3:$E$11),0)</f>
        <v/>
      </c>
      <c r="J7" s="23">
        <f>IFERROR(VLOOKUP(A7,$A$3:$F$11,6,FALSE)/SUM($F$3:$F$11),0)</f>
        <v/>
      </c>
      <c r="K7" s="23">
        <f>IFERROR(G7/SUM($G$3:$G$11),0)</f>
        <v/>
      </c>
      <c r="L7" s="40">
        <f>SUMIF(Kosten_erfassung!$G$3:$G$11,"Wohnfläche",Kosten_erfassung!$H$3:$H$11)*I7+SUMIF(Kosten_erfassung!$G$3:$G$11,"MEA",Kosten_erfassung!$H$3:$H$11)*J7+SUMIF(Kosten_erfassung!$G$3:$G$11,"Personen",Kosten_erfassung!$H$3:$H$11)*K7+IFERROR(SUMIF(Kosten_erfassung!$G$3:$G$11,"Einheit",Kosten_erfassung!$H$3:$H$11)/COUNTA($A$3:$A$11),0)</f>
        <v/>
      </c>
      <c r="M7" s="40">
        <f>IFERROR(SUM(Kosten_erfassung!$I$3:$I$11)*J7,0)</f>
        <v/>
      </c>
      <c r="N7" s="40">
        <f>SUM(L7:M7)</f>
        <v/>
      </c>
      <c r="O7" s="40">
        <f>H7-N7</f>
        <v/>
      </c>
      <c r="P7" s="7">
        <f>IF(O7&gt;0,"Guthaben",IF(O7&lt;0,"Nachzahlung","Ausgeglichen"))</f>
        <v/>
      </c>
      <c r="Q7" s="8" t="inlineStr"/>
    </row>
    <row r="8">
      <c r="A8" s="13" t="n">
        <v>6</v>
      </c>
      <c r="B8" s="8" t="inlineStr">
        <is>
          <t>Julia Richter</t>
        </is>
      </c>
      <c r="C8" s="8" t="inlineStr">
        <is>
          <t>Frau Berger</t>
        </is>
      </c>
      <c r="D8" s="8" t="inlineStr">
        <is>
          <t>Rosenweg 9, 70173 Stuttgart</t>
        </is>
      </c>
      <c r="E8" s="44" t="n">
        <v>73</v>
      </c>
      <c r="F8" s="45" t="n">
        <v>108</v>
      </c>
      <c r="G8" s="11" t="n">
        <v>2</v>
      </c>
      <c r="H8" s="39" t="n">
        <v>5100</v>
      </c>
      <c r="I8" s="24">
        <f>IFERROR(E8/SUM($E$3:$E$11),0)</f>
        <v/>
      </c>
      <c r="J8" s="24">
        <f>IFERROR(VLOOKUP(A8,$A$3:$F$11,6,FALSE)/SUM($F$3:$F$11),0)</f>
        <v/>
      </c>
      <c r="K8" s="24">
        <f>IFERROR(G8/SUM($G$3:$G$11),0)</f>
        <v/>
      </c>
      <c r="L8" s="41">
        <f>SUMIF(Kosten_erfassung!$G$3:$G$11,"Wohnfläche",Kosten_erfassung!$H$3:$H$11)*I8+SUMIF(Kosten_erfassung!$G$3:$G$11,"MEA",Kosten_erfassung!$H$3:$H$11)*J8+SUMIF(Kosten_erfassung!$G$3:$G$11,"Personen",Kosten_erfassung!$H$3:$H$11)*K8+IFERROR(SUMIF(Kosten_erfassung!$G$3:$G$11,"Einheit",Kosten_erfassung!$H$3:$H$11)/COUNTA($A$3:$A$11),0)</f>
        <v/>
      </c>
      <c r="M8" s="41">
        <f>IFERROR(SUM(Kosten_erfassung!$I$3:$I$11)*J8,0)</f>
        <v/>
      </c>
      <c r="N8" s="41">
        <f>SUM(L8:M8)</f>
        <v/>
      </c>
      <c r="O8" s="41">
        <f>H8-N8</f>
        <v/>
      </c>
      <c r="P8" s="13">
        <f>IF(O8&gt;0,"Guthaben",IF(O8&lt;0,"Nachzahlung","Ausgeglichen"))</f>
        <v/>
      </c>
      <c r="Q8" s="8" t="inlineStr"/>
    </row>
    <row r="9">
      <c r="A9" s="7" t="n">
        <v>7</v>
      </c>
      <c r="B9" s="8" t="inlineStr">
        <is>
          <t>Stefan Weber</t>
        </is>
      </c>
      <c r="C9" s="8" t="inlineStr">
        <is>
          <t>Herr Albers</t>
        </is>
      </c>
      <c r="D9" s="8" t="inlineStr">
        <is>
          <t>Kaiserstraße 31, 40213 Düsseldorf</t>
        </is>
      </c>
      <c r="E9" s="44" t="n">
        <v>88</v>
      </c>
      <c r="F9" s="45" t="n">
        <v>132</v>
      </c>
      <c r="G9" s="11" t="n">
        <v>3</v>
      </c>
      <c r="H9" s="39" t="n">
        <v>6120</v>
      </c>
      <c r="I9" s="23">
        <f>IFERROR(E9/SUM($E$3:$E$11),0)</f>
        <v/>
      </c>
      <c r="J9" s="23">
        <f>IFERROR(VLOOKUP(A9,$A$3:$F$11,6,FALSE)/SUM($F$3:$F$11),0)</f>
        <v/>
      </c>
      <c r="K9" s="23">
        <f>IFERROR(G9/SUM($G$3:$G$11),0)</f>
        <v/>
      </c>
      <c r="L9" s="40">
        <f>SUMIF(Kosten_erfassung!$G$3:$G$11,"Wohnfläche",Kosten_erfassung!$H$3:$H$11)*I9+SUMIF(Kosten_erfassung!$G$3:$G$11,"MEA",Kosten_erfassung!$H$3:$H$11)*J9+SUMIF(Kosten_erfassung!$G$3:$G$11,"Personen",Kosten_erfassung!$H$3:$H$11)*K9+IFERROR(SUMIF(Kosten_erfassung!$G$3:$G$11,"Einheit",Kosten_erfassung!$H$3:$H$11)/COUNTA($A$3:$A$11),0)</f>
        <v/>
      </c>
      <c r="M9" s="40">
        <f>IFERROR(SUM(Kosten_erfassung!$I$3:$I$11)*J9,0)</f>
        <v/>
      </c>
      <c r="N9" s="40">
        <f>SUM(L9:M9)</f>
        <v/>
      </c>
      <c r="O9" s="40">
        <f>H9-N9</f>
        <v/>
      </c>
      <c r="P9" s="7">
        <f>IF(O9&gt;0,"Guthaben",IF(O9&lt;0,"Nachzahlung","Ausgeglichen"))</f>
        <v/>
      </c>
      <c r="Q9" s="8" t="inlineStr"/>
    </row>
    <row r="10">
      <c r="A10" s="13" t="n">
        <v>8</v>
      </c>
      <c r="B10" s="8" t="inlineStr">
        <is>
          <t>Claudia Fischer</t>
        </is>
      </c>
      <c r="C10" s="8" t="inlineStr">
        <is>
          <t>Frau Krause</t>
        </is>
      </c>
      <c r="D10" s="8" t="inlineStr">
        <is>
          <t>Mozartstraße 14, 04109 Leipzig</t>
        </is>
      </c>
      <c r="E10" s="44" t="n">
        <v>59</v>
      </c>
      <c r="F10" s="45" t="n">
        <v>88</v>
      </c>
      <c r="G10" s="11" t="n">
        <v>1</v>
      </c>
      <c r="H10" s="39" t="n">
        <v>4200</v>
      </c>
      <c r="I10" s="24">
        <f>IFERROR(E10/SUM($E$3:$E$11),0)</f>
        <v/>
      </c>
      <c r="J10" s="24">
        <f>IFERROR(VLOOKUP(A10,$A$3:$F$11,6,FALSE)/SUM($F$3:$F$11),0)</f>
        <v/>
      </c>
      <c r="K10" s="24">
        <f>IFERROR(G10/SUM($G$3:$G$11),0)</f>
        <v/>
      </c>
      <c r="L10" s="41">
        <f>SUMIF(Kosten_erfassung!$G$3:$G$11,"Wohnfläche",Kosten_erfassung!$H$3:$H$11)*I10+SUMIF(Kosten_erfassung!$G$3:$G$11,"MEA",Kosten_erfassung!$H$3:$H$11)*J10+SUMIF(Kosten_erfassung!$G$3:$G$11,"Personen",Kosten_erfassung!$H$3:$H$11)*K10+IFERROR(SUMIF(Kosten_erfassung!$G$3:$G$11,"Einheit",Kosten_erfassung!$H$3:$H$11)/COUNTA($A$3:$A$11),0)</f>
        <v/>
      </c>
      <c r="M10" s="41">
        <f>IFERROR(SUM(Kosten_erfassung!$I$3:$I$11)*J10,0)</f>
        <v/>
      </c>
      <c r="N10" s="41">
        <f>SUM(L10:M10)</f>
        <v/>
      </c>
      <c r="O10" s="41">
        <f>H10-N10</f>
        <v/>
      </c>
      <c r="P10" s="13">
        <f>IF(O10&gt;0,"Guthaben",IF(O10&lt;0,"Nachzahlung","Ausgeglichen"))</f>
        <v/>
      </c>
      <c r="Q10" s="8" t="inlineStr">
        <is>
          <t>Seit 03/2026 vermietet</t>
        </is>
      </c>
    </row>
    <row r="11">
      <c r="A11" s="7" t="n">
        <v>9</v>
      </c>
      <c r="B11" s="8" t="inlineStr">
        <is>
          <t>Markus Bauer</t>
        </is>
      </c>
      <c r="C11" s="8" t="inlineStr">
        <is>
          <t>Familie Petrov</t>
        </is>
      </c>
      <c r="D11" s="8" t="inlineStr">
        <is>
          <t>Elbstraße 6, 01067 Dresden</t>
        </is>
      </c>
      <c r="E11" s="44" t="n">
        <v>110</v>
      </c>
      <c r="F11" s="45" t="n">
        <v>150</v>
      </c>
      <c r="G11" s="11" t="n">
        <v>4</v>
      </c>
      <c r="H11" s="39" t="n">
        <v>7800</v>
      </c>
      <c r="I11" s="23">
        <f>IFERROR(E11/SUM($E$3:$E$11),0)</f>
        <v/>
      </c>
      <c r="J11" s="23">
        <f>IFERROR(VLOOKUP(A11,$A$3:$F$11,6,FALSE)/SUM($F$3:$F$11),0)</f>
        <v/>
      </c>
      <c r="K11" s="23">
        <f>IFERROR(G11/SUM($G$3:$G$11),0)</f>
        <v/>
      </c>
      <c r="L11" s="40">
        <f>SUMIF(Kosten_erfassung!$G$3:$G$11,"Wohnfläche",Kosten_erfassung!$H$3:$H$11)*I11+SUMIF(Kosten_erfassung!$G$3:$G$11,"MEA",Kosten_erfassung!$H$3:$H$11)*J11+SUMIF(Kosten_erfassung!$G$3:$G$11,"Personen",Kosten_erfassung!$H$3:$H$11)*K11+IFERROR(SUMIF(Kosten_erfassung!$G$3:$G$11,"Einheit",Kosten_erfassung!$H$3:$H$11)/COUNTA($A$3:$A$11),0)</f>
        <v/>
      </c>
      <c r="M11" s="40">
        <f>IFERROR(SUM(Kosten_erfassung!$I$3:$I$11)*J11,0)</f>
        <v/>
      </c>
      <c r="N11" s="40">
        <f>SUM(L11:M11)</f>
        <v/>
      </c>
      <c r="O11" s="40">
        <f>H11-N11</f>
        <v/>
      </c>
      <c r="P11" s="7">
        <f>IF(O11&gt;0,"Guthaben",IF(O11&lt;0,"Nachzahlung","Ausgeglichen"))</f>
        <v/>
      </c>
      <c r="Q11" s="8" t="inlineStr"/>
    </row>
    <row r="12">
      <c r="A12" s="15" t="n"/>
      <c r="B12" s="16" t="inlineStr">
        <is>
          <t>Summen</t>
        </is>
      </c>
      <c r="C12" s="15" t="n"/>
      <c r="D12" s="15" t="n"/>
      <c r="E12" s="46">
        <f>SUM(E3:E11)</f>
        <v/>
      </c>
      <c r="F12" s="26">
        <f>SUM(F3:F11)</f>
        <v/>
      </c>
      <c r="G12" s="26">
        <f>SUM(G3:G11)</f>
        <v/>
      </c>
      <c r="H12" s="42">
        <f>SUM(H3:H11)</f>
        <v/>
      </c>
      <c r="I12" s="15" t="n"/>
      <c r="J12" s="15" t="n"/>
      <c r="K12" s="15" t="n"/>
      <c r="L12" s="42">
        <f>SUM(L3:L11)</f>
        <v/>
      </c>
      <c r="M12" s="42">
        <f>SUM(M3:M11)</f>
        <v/>
      </c>
      <c r="N12" s="42">
        <f>SUM(N3:N11)</f>
        <v/>
      </c>
      <c r="O12" s="42">
        <f>SUM(O3:O11)</f>
        <v/>
      </c>
      <c r="P12" s="15" t="n"/>
      <c r="Q12" s="15" t="n"/>
    </row>
  </sheetData>
  <mergeCells count="1">
    <mergeCell ref="A1:Q1"/>
  </mergeCells>
  <conditionalFormatting sqref="O3:O11">
    <cfRule type="expression" priority="1" dxfId="0" stopIfTrue="1">
      <formula>O3&gt;0</formula>
    </cfRule>
    <cfRule type="expression" priority="2" dxfId="1" stopIfTrue="1">
      <formula>O3&lt;0</formula>
    </cfRule>
  </conditionalFormatting>
  <conditionalFormatting sqref="P3:P11">
    <cfRule type="expression" priority="3" dxfId="0" stopIfTrue="1">
      <formula>P3="Guthaben"</formula>
    </cfRule>
    <cfRule type="expression" priority="4" dxfId="1" stopIfTrue="1">
      <formula>P3="Nachzahlung"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8" customWidth="1" min="3" max="3"/>
    <col width="3" customWidth="1" min="4" max="4"/>
    <col width="22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/>
    <row r="2">
      <c r="B2" s="1" t="inlineStr">
        <is>
          <t>Dashboard – WEG-Jahresabrechnung 2026</t>
        </is>
      </c>
    </row>
    <row r="3"/>
    <row r="4">
      <c r="B4" s="27" t="inlineStr">
        <is>
          <t>Kennzahlen</t>
        </is>
      </c>
      <c r="C4" s="28" t="n"/>
      <c r="E4" s="27" t="inlineStr">
        <is>
          <t>Kostenstruktur</t>
        </is>
      </c>
      <c r="F4" s="28" t="n"/>
    </row>
    <row r="5">
      <c r="B5" s="29" t="inlineStr">
        <is>
          <t>Gesamtkosten</t>
        </is>
      </c>
      <c r="C5" s="47">
        <f>SUM(Kosten_erfassung!E3:E11)</f>
        <v/>
      </c>
      <c r="E5" s="31" t="inlineStr">
        <is>
          <t>Kostenart</t>
        </is>
      </c>
      <c r="F5" s="31" t="inlineStr">
        <is>
          <t>Betrag</t>
        </is>
      </c>
    </row>
    <row r="6">
      <c r="B6" s="32" t="inlineStr">
        <is>
          <t>Umlagefähige Kosten</t>
        </is>
      </c>
      <c r="C6" s="48">
        <f>SUM(Kosten_erfassung!H3:H11)</f>
        <v/>
      </c>
      <c r="E6" s="34" t="inlineStr">
        <is>
          <t>Umlagefähige Kosten</t>
        </is>
      </c>
      <c r="F6" s="49">
        <f>SUM(Kosten_erfassung!H3:H11)</f>
        <v/>
      </c>
    </row>
    <row r="7">
      <c r="B7" s="29" t="inlineStr">
        <is>
          <t>Nicht umlagefähige Kosten</t>
        </is>
      </c>
      <c r="C7" s="47">
        <f>SUM(Kosten_erfassung!I3:I11)</f>
        <v/>
      </c>
      <c r="E7" s="34" t="inlineStr">
        <is>
          <t>Nicht umlagefähige Kosten</t>
        </is>
      </c>
      <c r="F7" s="49">
        <f>SUM(Kosten_erfassung!I3:I11)</f>
        <v/>
      </c>
    </row>
    <row r="8">
      <c r="B8" s="32" t="inlineStr">
        <is>
          <t>Durchschnittlicher Kostenanteil je Einheit</t>
        </is>
      </c>
      <c r="C8" s="48">
        <f>AVERAGE(Verteilung!N3:N11)</f>
        <v/>
      </c>
    </row>
    <row r="9">
      <c r="B9" s="29" t="inlineStr">
        <is>
          <t>Anzahl Nachzahlungen</t>
        </is>
      </c>
      <c r="C9" s="36">
        <f>COUNTIF(Verteilung!P3:P11,"Nachzahlung")</f>
        <v/>
      </c>
    </row>
    <row r="10">
      <c r="B10" s="32" t="inlineStr">
        <is>
          <t>Anzahl Guthaben</t>
        </is>
      </c>
      <c r="C10" s="37">
        <f>COUNTIF(Verteilung!P3:P11,"Guthaben")</f>
        <v/>
      </c>
    </row>
    <row r="11">
      <c r="B11" s="29" t="inlineStr">
        <is>
          <t>Gesamtsaldo (Vorauszahlungen abzgl. Kosten)</t>
        </is>
      </c>
      <c r="C11" s="47">
        <f>SUM(Verteilung!O3:O11)</f>
        <v/>
      </c>
    </row>
  </sheetData>
  <mergeCells count="1">
    <mergeCell ref="B2:J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2026-08-01T15:15:36Z</dcterms:created>
  <dcterms:modified xmlns:dcterms="http://purl.org/dc/terms/" xmlns:xsi="http://www.w3.org/2001/XMLSchema-instance" xsi:type="dcterms:W3CDTF">2026-08-01T15:15:36Z</dcterms:modified>
</cp:coreProperties>
</file>