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inzelabrechnung" sheetId="1" state="visible" r:id="rId1"/>
    <sheet xmlns:r="http://schemas.openxmlformats.org/officeDocument/2006/relationships" name="Kostenarten" sheetId="2" state="visible" r:id="rId2"/>
    <sheet xmlns:r="http://schemas.openxmlformats.org/officeDocument/2006/relationships" name="Übersicht" sheetId="3" state="visible" r:id="rId3"/>
    <sheet xmlns:r="http://schemas.openxmlformats.org/officeDocument/2006/relationships" name="Anleitun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DD.MM.YYYY"/>
  </numFmts>
  <fonts count="5">
    <font>
      <name val="Calibri"/>
      <family val="2"/>
      <color theme="1"/>
      <sz val="11"/>
      <scheme val="minor"/>
    </font>
    <font>
      <b val="1"/>
      <color rgb="000F766E"/>
      <sz val="14"/>
    </font>
    <font>
      <i val="1"/>
      <color rgb="0064748B"/>
    </font>
    <font>
      <b val="1"/>
      <color rgb="00FFFFFF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CCFBF1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0" fillId="4" borderId="1" applyAlignment="1" pivotButton="0" quotePrefix="0" xfId="0">
      <alignment horizontal="center" vertical="center"/>
    </xf>
    <xf numFmtId="10" fontId="0" fillId="3" borderId="1" pivotButton="0" quotePrefix="0" xfId="0"/>
    <xf numFmtId="0" fontId="0" fillId="4" borderId="1" pivotButton="0" quotePrefix="0" xfId="0"/>
    <xf numFmtId="164" fontId="0" fillId="3" borderId="1" pivotButton="0" quotePrefix="0" xfId="0"/>
    <xf numFmtId="164" fontId="0" fillId="4" borderId="1" pivotButton="0" quotePrefix="0" xfId="0"/>
    <xf numFmtId="0" fontId="0" fillId="0" borderId="1" applyAlignment="1" pivotButton="0" quotePrefix="0" xfId="0">
      <alignment horizontal="center" vertical="center"/>
    </xf>
    <xf numFmtId="0" fontId="0" fillId="0" borderId="1" pivotButton="0" quotePrefix="0" xfId="0"/>
    <xf numFmtId="10" fontId="0" fillId="0" borderId="1" pivotButton="0" quotePrefix="0" xfId="0"/>
    <xf numFmtId="164" fontId="0" fillId="0" borderId="1" pivotButton="0" quotePrefix="0" xfId="0"/>
    <xf numFmtId="0" fontId="4" fillId="5" borderId="1" pivotButton="0" quotePrefix="0" xfId="0"/>
    <xf numFmtId="10" fontId="4" fillId="5" borderId="1" pivotButton="0" quotePrefix="0" xfId="0"/>
    <xf numFmtId="164" fontId="4" fillId="5" borderId="1" pivotButton="0" quotePrefix="0" xfId="0"/>
    <xf numFmtId="164" fontId="0" fillId="0" borderId="0" pivotButton="0" quotePrefix="0" xfId="0"/>
    <xf numFmtId="165" fontId="0" fillId="3" borderId="1" pivotButton="0" quotePrefix="0" xfId="0"/>
    <xf numFmtId="165" fontId="0" fillId="0" borderId="1" pivotButton="0" quotePrefix="0" xfId="0"/>
    <xf numFmtId="0" fontId="3" fillId="2" borderId="1" pivotButton="0" quotePrefix="0" xfId="0"/>
    <xf numFmtId="164" fontId="4" fillId="3" borderId="1" pivotButton="0" quotePrefix="0" xfId="0"/>
    <xf numFmtId="164" fontId="4" fillId="0" borderId="1" pivotButton="0" quotePrefix="0" xfId="0"/>
    <xf numFmtId="1" fontId="4" fillId="0" borderId="1" pivotButton="0" quotePrefix="0" xfId="0"/>
    <xf numFmtId="10" fontId="4" fillId="3" borderId="1" pivotButton="0" quotePrefix="0" xfId="0"/>
    <xf numFmtId="0" fontId="4" fillId="3" borderId="1" pivotButton="0" quotePrefix="0" xfId="0"/>
    <xf numFmtId="0" fontId="0" fillId="3" borderId="1" applyAlignment="1" pivotButton="0" quotePrefix="0" xfId="0">
      <alignment vertical="top" wrapText="1"/>
    </xf>
    <xf numFmtId="0" fontId="4" fillId="0" borderId="1" pivotButton="0" quotePrefix="0" xfId="0"/>
    <xf numFmtId="0" fontId="0" fillId="0" borderId="1" applyAlignment="1" pivotButton="0" quotePrefix="0" xfId="0">
      <alignment vertical="top" wrapText="1"/>
    </xf>
    <xf numFmtId="165" fontId="0" fillId="3" borderId="1" pivotButton="0" quotePrefix="0" xfId="0"/>
    <xf numFmtId="165" fontId="0" fillId="0" borderId="1" pivotButton="0" quotePrefix="0" xfId="0"/>
  </cellXfs>
  <cellStyles count="1">
    <cellStyle name="Normal" xfId="0" builtinId="0" hidden="0"/>
  </cellStyles>
  <dxfs count="4">
    <dxf>
      <font>
        <b val="1"/>
        <color rgb="00166534"/>
      </font>
      <fill>
        <patternFill patternType="solid">
          <fgColor rgb="00DCFCE7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  <dxf>
      <font>
        <color rgb="00166534"/>
      </font>
    </dxf>
    <dxf>
      <font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Gesamtkostenanteil je Einheit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'Übersicht'!B16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'Übersicht'!$A$17:$A$26</f>
            </numRef>
          </cat>
          <val>
            <numRef>
              <f>'Übersicht'!$B$17:$B$26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Einheit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Euro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Kostenverteilung nach Kostenkategorie</a:t>
            </a:r>
          </a:p>
        </rich>
      </tx>
    </title>
    <plotArea>
      <pieChart>
        <varyColors val="1"/>
        <ser>
          <idx val="0"/>
          <order val="0"/>
          <tx>
            <strRef>
              <f>'Übersicht'!E16</f>
            </strRef>
          </tx>
          <spPr>
            <a:ln xmlns:a="http://schemas.openxmlformats.org/drawingml/2006/main">
              <a:prstDash val="solid"/>
            </a:ln>
          </spPr>
          <cat>
            <numRef>
              <f>'Übersicht'!$D$17:$D$21</f>
            </numRef>
          </cat>
          <val>
            <numRef>
              <f>'Übersicht'!$E$17:$E$21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Guthaben gegenüber Nachzahlungen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'Übersicht'!H16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'Übersicht'!$G$17:$G$18</f>
            </numRef>
          </cat>
          <val>
            <numRef>
              <f>'Übersicht'!$H$17:$H$18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28</row>
      <rowOff>0</rowOff>
    </from>
    <ext cx="648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28</row>
      <rowOff>0</rowOff>
    </from>
    <ext cx="396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6</col>
      <colOff>0</colOff>
      <row>28</row>
      <rowOff>0</rowOff>
    </from>
    <ext cx="396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11" customWidth="1" min="2" max="2"/>
    <col width="20" customWidth="1" min="3" max="3"/>
    <col width="22" customWidth="1" min="4" max="4"/>
    <col width="16" customWidth="1" min="5" max="5"/>
    <col width="14" customWidth="1" min="6" max="6"/>
    <col width="9" customWidth="1" min="7" max="7"/>
    <col width="9" customWidth="1" min="8" max="8"/>
    <col width="13" customWidth="1" min="9" max="9"/>
    <col width="15" customWidth="1" min="10" max="10"/>
    <col width="16" customWidth="1" min="11" max="11"/>
    <col width="17" customWidth="1" min="12" max="12"/>
    <col width="17" customWidth="1" min="13" max="13"/>
    <col width="14" customWidth="1" min="14" max="14"/>
    <col width="17" customWidth="1" min="15" max="15"/>
    <col width="16" customWidth="1" min="16" max="16"/>
    <col width="15" customWidth="1" min="17" max="17"/>
    <col width="14" customWidth="1" min="18" max="18"/>
    <col width="30" customWidth="1" min="19" max="19"/>
  </cols>
  <sheetData>
    <row r="1" ht="24" customHeight="1">
      <c r="A1" s="1" t="inlineStr">
        <is>
          <t>WEG-Einzelabrechnung nach Miteigentumsanteilen – Abrechnungsjahr 2026</t>
        </is>
      </c>
    </row>
    <row r="2"/>
    <row r="3">
      <c r="A3" s="2" t="inlineStr">
        <is>
          <t>Objekt: WEG Musterhaus – Eingabezellen sind hellgelb markiert. Ergebniszellen werden automatisch eingefärbt.</t>
        </is>
      </c>
    </row>
    <row r="4"/>
    <row r="5" ht="30" customHeight="1">
      <c r="A5" s="3" t="inlineStr">
        <is>
          <t>Abrechnungsjahr</t>
        </is>
      </c>
      <c r="B5" s="3" t="inlineStr">
        <is>
          <t>Einheit</t>
        </is>
      </c>
      <c r="C5" s="3" t="inlineStr">
        <is>
          <t>Eigentümer</t>
        </is>
      </c>
      <c r="D5" s="3" t="inlineStr">
        <is>
          <t>Objektadresse</t>
        </is>
      </c>
      <c r="E5" s="3" t="inlineStr">
        <is>
          <t>Ort</t>
        </is>
      </c>
      <c r="F5" s="3" t="inlineStr">
        <is>
          <t>Wohnfläche in m²</t>
        </is>
      </c>
      <c r="G5" s="3" t="inlineStr">
        <is>
          <t>Personen</t>
        </is>
      </c>
      <c r="H5" s="3" t="inlineStr">
        <is>
          <t>MEA</t>
        </is>
      </c>
      <c r="I5" s="3" t="inlineStr">
        <is>
          <t>MEA-Anteil in %</t>
        </is>
      </c>
      <c r="J5" s="3" t="inlineStr">
        <is>
          <t>Verteilerschlüssel</t>
        </is>
      </c>
      <c r="K5" s="3" t="inlineStr">
        <is>
          <t>Umlagefähige Kosten</t>
        </is>
      </c>
      <c r="L5" s="3" t="inlineStr">
        <is>
          <t>Nicht umlagefähige Kosten</t>
        </is>
      </c>
      <c r="M5" s="3" t="inlineStr">
        <is>
          <t>Instandhaltungsrücklage</t>
        </is>
      </c>
      <c r="N5" s="3" t="inlineStr">
        <is>
          <t>Hausgeld-Soll</t>
        </is>
      </c>
      <c r="O5" s="3" t="inlineStr">
        <is>
          <t>Hausgeld-Vorauszahlungen</t>
        </is>
      </c>
      <c r="P5" s="3" t="inlineStr">
        <is>
          <t>Gesamtkostenanteil</t>
        </is>
      </c>
      <c r="Q5" s="3" t="inlineStr">
        <is>
          <t>Abrechnungssaldo</t>
        </is>
      </c>
      <c r="R5" s="3" t="inlineStr">
        <is>
          <t>Ergebnis</t>
        </is>
      </c>
      <c r="S5" s="3" t="inlineStr">
        <is>
          <t>Bemerkung</t>
        </is>
      </c>
    </row>
    <row r="6">
      <c r="A6" s="4" t="n">
        <v>2026</v>
      </c>
      <c r="B6" s="5" t="inlineStr">
        <is>
          <t>Einheit 1</t>
        </is>
      </c>
      <c r="C6" s="5" t="inlineStr">
        <is>
          <t>Thomas Becker</t>
        </is>
      </c>
      <c r="D6" s="5" t="inlineStr">
        <is>
          <t>Hauptstraße 12</t>
        </is>
      </c>
      <c r="E6" s="5" t="inlineStr">
        <is>
          <t>Berlin</t>
        </is>
      </c>
      <c r="F6" s="6" t="n">
        <v>78</v>
      </c>
      <c r="G6" s="6" t="n">
        <v>2</v>
      </c>
      <c r="H6" s="6" t="n">
        <v>125</v>
      </c>
      <c r="I6" s="7">
        <f>IFERROR(H6/SUM($H$6:$H$15),0)</f>
        <v/>
      </c>
      <c r="J6" s="8" t="inlineStr">
        <is>
          <t>MEA</t>
        </is>
      </c>
      <c r="K6" s="9">
        <f>IF(J6="MEA",IFERROR(Kostenarten!$D$18*I6,0),IF(J6="Wohnfläche",IFERROR(Kostenarten!$D$18*F6/SUM($F$6:$F$15),0),IF(J6="Personen",IFERROR(Kostenarten!$D$18*G6/SUM($G$6:$G$15),0),0)))</f>
        <v/>
      </c>
      <c r="L6" s="10">
        <f>IFERROR(Kostenarten!$D$19*I6,0)</f>
        <v/>
      </c>
      <c r="M6" s="10" t="n">
        <v>520</v>
      </c>
      <c r="N6" s="9">
        <f>SUM(K6:M6)</f>
        <v/>
      </c>
      <c r="O6" s="10" t="n">
        <v>2400</v>
      </c>
      <c r="P6" s="9">
        <f>N6</f>
        <v/>
      </c>
      <c r="Q6" s="9">
        <f>O6-P6</f>
        <v/>
      </c>
      <c r="R6" s="5">
        <f>IF(Q6&gt;0,"Guthaben",IF(Q6&lt;0,"Nachzahlung","Ausgeglichen"))</f>
        <v/>
      </c>
      <c r="S6" s="8" t="inlineStr">
        <is>
          <t>Zahlung pünktlich</t>
        </is>
      </c>
    </row>
    <row r="7">
      <c r="A7" s="11" t="n">
        <v>2026</v>
      </c>
      <c r="B7" s="12" t="inlineStr">
        <is>
          <t>Einheit 2</t>
        </is>
      </c>
      <c r="C7" s="12" t="inlineStr">
        <is>
          <t>Sabine Müller</t>
        </is>
      </c>
      <c r="D7" s="12" t="inlineStr">
        <is>
          <t>Lindenallee 7</t>
        </is>
      </c>
      <c r="E7" s="12" t="inlineStr">
        <is>
          <t>München</t>
        </is>
      </c>
      <c r="F7" s="6" t="n">
        <v>92</v>
      </c>
      <c r="G7" s="6" t="n">
        <v>3</v>
      </c>
      <c r="H7" s="6" t="n">
        <v>150</v>
      </c>
      <c r="I7" s="13">
        <f>IFERROR(H7/SUM($H$6:$H$15),0)</f>
        <v/>
      </c>
      <c r="J7" s="8" t="inlineStr">
        <is>
          <t>MEA</t>
        </is>
      </c>
      <c r="K7" s="14">
        <f>IF(J7="MEA",IFERROR(Kostenarten!$D$18*I7,0),IF(J7="Wohnfläche",IFERROR(Kostenarten!$D$18*F7/SUM($F$6:$F$15),0),IF(J7="Personen",IFERROR(Kostenarten!$D$18*G7/SUM($G$6:$G$15),0),0)))</f>
        <v/>
      </c>
      <c r="L7" s="10">
        <f>IFERROR(Kostenarten!$D$19*I7,0)</f>
        <v/>
      </c>
      <c r="M7" s="10" t="n">
        <v>610</v>
      </c>
      <c r="N7" s="14">
        <f>SUM(K7:M7)</f>
        <v/>
      </c>
      <c r="O7" s="10" t="n">
        <v>2850</v>
      </c>
      <c r="P7" s="14">
        <f>N7</f>
        <v/>
      </c>
      <c r="Q7" s="14">
        <f>O7-P7</f>
        <v/>
      </c>
      <c r="R7" s="12">
        <f>IF(Q7&gt;0,"Guthaben",IF(Q7&lt;0,"Nachzahlung","Ausgeglichen"))</f>
        <v/>
      </c>
      <c r="S7" s="8" t="inlineStr">
        <is>
          <t>Vorauszahlung erhöht</t>
        </is>
      </c>
    </row>
    <row r="8">
      <c r="A8" s="4" t="n">
        <v>2026</v>
      </c>
      <c r="B8" s="5" t="inlineStr">
        <is>
          <t>Einheit 3</t>
        </is>
      </c>
      <c r="C8" s="5" t="inlineStr">
        <is>
          <t>Andreas Schneider</t>
        </is>
      </c>
      <c r="D8" s="5" t="inlineStr">
        <is>
          <t>Goethestraße 45</t>
        </is>
      </c>
      <c r="E8" s="5" t="inlineStr">
        <is>
          <t>Hamburg</t>
        </is>
      </c>
      <c r="F8" s="6" t="n">
        <v>65</v>
      </c>
      <c r="G8" s="6" t="n">
        <v>1</v>
      </c>
      <c r="H8" s="6" t="n">
        <v>100</v>
      </c>
      <c r="I8" s="7">
        <f>IFERROR(H8/SUM($H$6:$H$15),0)</f>
        <v/>
      </c>
      <c r="J8" s="8" t="inlineStr">
        <is>
          <t>MEA</t>
        </is>
      </c>
      <c r="K8" s="9">
        <f>IF(J8="MEA",IFERROR(Kostenarten!$D$18*I8,0),IF(J8="Wohnfläche",IFERROR(Kostenarten!$D$18*F8/SUM($F$6:$F$15),0),IF(J8="Personen",IFERROR(Kostenarten!$D$18*G8/SUM($G$6:$G$15),0),0)))</f>
        <v/>
      </c>
      <c r="L8" s="10">
        <f>IFERROR(Kostenarten!$D$19*I8,0)</f>
        <v/>
      </c>
      <c r="M8" s="10" t="n">
        <v>450</v>
      </c>
      <c r="N8" s="9">
        <f>SUM(K8:M8)</f>
        <v/>
      </c>
      <c r="O8" s="10" t="n">
        <v>1980</v>
      </c>
      <c r="P8" s="9">
        <f>N8</f>
        <v/>
      </c>
      <c r="Q8" s="9">
        <f>O8-P8</f>
        <v/>
      </c>
      <c r="R8" s="5">
        <f>IF(Q8&gt;0,"Guthaben",IF(Q8&lt;0,"Nachzahlung","Ausgeglichen"))</f>
        <v/>
      </c>
      <c r="S8" s="8" t="inlineStr"/>
    </row>
    <row r="9">
      <c r="A9" s="11" t="n">
        <v>2026</v>
      </c>
      <c r="B9" s="12" t="inlineStr">
        <is>
          <t>Einheit 4</t>
        </is>
      </c>
      <c r="C9" s="12" t="inlineStr">
        <is>
          <t>Petra Wagner</t>
        </is>
      </c>
      <c r="D9" s="12" t="inlineStr">
        <is>
          <t>Bahnhofstraße 18</t>
        </is>
      </c>
      <c r="E9" s="12" t="inlineStr">
        <is>
          <t>Köln</t>
        </is>
      </c>
      <c r="F9" s="6" t="n">
        <v>81</v>
      </c>
      <c r="G9" s="6" t="n">
        <v>2</v>
      </c>
      <c r="H9" s="6" t="n">
        <v>130</v>
      </c>
      <c r="I9" s="13">
        <f>IFERROR(H9/SUM($H$6:$H$15),0)</f>
        <v/>
      </c>
      <c r="J9" s="8" t="inlineStr">
        <is>
          <t>MEA</t>
        </is>
      </c>
      <c r="K9" s="14">
        <f>IF(J9="MEA",IFERROR(Kostenarten!$D$18*I9,0),IF(J9="Wohnfläche",IFERROR(Kostenarten!$D$18*F9/SUM($F$6:$F$15),0),IF(J9="Personen",IFERROR(Kostenarten!$D$18*G9/SUM($G$6:$G$15),0),0)))</f>
        <v/>
      </c>
      <c r="L9" s="10">
        <f>IFERROR(Kostenarten!$D$19*I9,0)</f>
        <v/>
      </c>
      <c r="M9" s="10" t="n">
        <v>540</v>
      </c>
      <c r="N9" s="14">
        <f>SUM(K9:M9)</f>
        <v/>
      </c>
      <c r="O9" s="10" t="n">
        <v>2550</v>
      </c>
      <c r="P9" s="14">
        <f>N9</f>
        <v/>
      </c>
      <c r="Q9" s="14">
        <f>O9-P9</f>
        <v/>
      </c>
      <c r="R9" s="12">
        <f>IF(Q9&gt;0,"Guthaben",IF(Q9&lt;0,"Nachzahlung","Ausgeglichen"))</f>
        <v/>
      </c>
      <c r="S9" s="8" t="inlineStr">
        <is>
          <t>Neuer Eigentümer ab 01.03.2026</t>
        </is>
      </c>
    </row>
    <row r="10">
      <c r="A10" s="4" t="n">
        <v>2026</v>
      </c>
      <c r="B10" s="5" t="inlineStr">
        <is>
          <t>Einheit 5</t>
        </is>
      </c>
      <c r="C10" s="5" t="inlineStr">
        <is>
          <t>Michael Hoffmann</t>
        </is>
      </c>
      <c r="D10" s="5" t="inlineStr">
        <is>
          <t>Gartenweg 9</t>
        </is>
      </c>
      <c r="E10" s="5" t="inlineStr">
        <is>
          <t>Frankfurt am Main</t>
        </is>
      </c>
      <c r="F10" s="6" t="n">
        <v>74</v>
      </c>
      <c r="G10" s="6" t="n">
        <v>2</v>
      </c>
      <c r="H10" s="6" t="n">
        <v>115</v>
      </c>
      <c r="I10" s="7">
        <f>IFERROR(H10/SUM($H$6:$H$15),0)</f>
        <v/>
      </c>
      <c r="J10" s="8" t="inlineStr">
        <is>
          <t>MEA</t>
        </is>
      </c>
      <c r="K10" s="9">
        <f>IF(J10="MEA",IFERROR(Kostenarten!$D$18*I10,0),IF(J10="Wohnfläche",IFERROR(Kostenarten!$D$18*F10/SUM($F$6:$F$15),0),IF(J10="Personen",IFERROR(Kostenarten!$D$18*G10/SUM($G$6:$G$15),0),0)))</f>
        <v/>
      </c>
      <c r="L10" s="10">
        <f>IFERROR(Kostenarten!$D$19*I10,0)</f>
        <v/>
      </c>
      <c r="M10" s="10" t="n">
        <v>500</v>
      </c>
      <c r="N10" s="9">
        <f>SUM(K10:M10)</f>
        <v/>
      </c>
      <c r="O10" s="10" t="n">
        <v>2280</v>
      </c>
      <c r="P10" s="9">
        <f>N10</f>
        <v/>
      </c>
      <c r="Q10" s="9">
        <f>O10-P10</f>
        <v/>
      </c>
      <c r="R10" s="5">
        <f>IF(Q10&gt;0,"Guthaben",IF(Q10&lt;0,"Nachzahlung","Ausgeglichen"))</f>
        <v/>
      </c>
      <c r="S10" s="8" t="inlineStr"/>
    </row>
    <row r="11">
      <c r="A11" s="11" t="n">
        <v>2026</v>
      </c>
      <c r="B11" s="12" t="inlineStr">
        <is>
          <t>Einheit 6</t>
        </is>
      </c>
      <c r="C11" s="12" t="inlineStr">
        <is>
          <t>Julia Richter</t>
        </is>
      </c>
      <c r="D11" s="12" t="inlineStr">
        <is>
          <t>Schillerstraße 22</t>
        </is>
      </c>
      <c r="E11" s="12" t="inlineStr">
        <is>
          <t>Stuttgart</t>
        </is>
      </c>
      <c r="F11" s="6" t="n">
        <v>58</v>
      </c>
      <c r="G11" s="6" t="n">
        <v>1</v>
      </c>
      <c r="H11" s="6" t="n">
        <v>90</v>
      </c>
      <c r="I11" s="13">
        <f>IFERROR(H11/SUM($H$6:$H$15),0)</f>
        <v/>
      </c>
      <c r="J11" s="8" t="inlineStr">
        <is>
          <t>MEA</t>
        </is>
      </c>
      <c r="K11" s="14">
        <f>IF(J11="MEA",IFERROR(Kostenarten!$D$18*I11,0),IF(J11="Wohnfläche",IFERROR(Kostenarten!$D$18*F11/SUM($F$6:$F$15),0),IF(J11="Personen",IFERROR(Kostenarten!$D$18*G11/SUM($G$6:$G$15),0),0)))</f>
        <v/>
      </c>
      <c r="L11" s="10">
        <f>IFERROR(Kostenarten!$D$19*I11,0)</f>
        <v/>
      </c>
      <c r="M11" s="10" t="n">
        <v>420</v>
      </c>
      <c r="N11" s="14">
        <f>SUM(K11:M11)</f>
        <v/>
      </c>
      <c r="O11" s="10" t="n">
        <v>1800</v>
      </c>
      <c r="P11" s="14">
        <f>N11</f>
        <v/>
      </c>
      <c r="Q11" s="14">
        <f>O11-P11</f>
        <v/>
      </c>
      <c r="R11" s="12">
        <f>IF(Q11&gt;0,"Guthaben",IF(Q11&lt;0,"Nachzahlung","Ausgeglichen"))</f>
        <v/>
      </c>
      <c r="S11" s="8" t="inlineStr"/>
    </row>
    <row r="12">
      <c r="A12" s="4" t="n">
        <v>2026</v>
      </c>
      <c r="B12" s="5" t="inlineStr">
        <is>
          <t>Einheit 7</t>
        </is>
      </c>
      <c r="C12" s="5" t="inlineStr">
        <is>
          <t>Stefan Weber</t>
        </is>
      </c>
      <c r="D12" s="5" t="inlineStr">
        <is>
          <t>Düsseldorfer Straße 31</t>
        </is>
      </c>
      <c r="E12" s="5" t="inlineStr">
        <is>
          <t>Düsseldorf</t>
        </is>
      </c>
      <c r="F12" s="6" t="n">
        <v>88</v>
      </c>
      <c r="G12" s="6" t="n">
        <v>3</v>
      </c>
      <c r="H12" s="6" t="n">
        <v>140</v>
      </c>
      <c r="I12" s="7">
        <f>IFERROR(H12/SUM($H$6:$H$15),0)</f>
        <v/>
      </c>
      <c r="J12" s="8" t="inlineStr">
        <is>
          <t>MEA</t>
        </is>
      </c>
      <c r="K12" s="9">
        <f>IF(J12="MEA",IFERROR(Kostenarten!$D$18*I12,0),IF(J12="Wohnfläche",IFERROR(Kostenarten!$D$18*F12/SUM($F$6:$F$15),0),IF(J12="Personen",IFERROR(Kostenarten!$D$18*G12/SUM($G$6:$G$15),0),0)))</f>
        <v/>
      </c>
      <c r="L12" s="10">
        <f>IFERROR(Kostenarten!$D$19*I12,0)</f>
        <v/>
      </c>
      <c r="M12" s="10" t="n">
        <v>580</v>
      </c>
      <c r="N12" s="9">
        <f>SUM(K12:M12)</f>
        <v/>
      </c>
      <c r="O12" s="10" t="n">
        <v>2700</v>
      </c>
      <c r="P12" s="9">
        <f>N12</f>
        <v/>
      </c>
      <c r="Q12" s="9">
        <f>O12-P12</f>
        <v/>
      </c>
      <c r="R12" s="5">
        <f>IF(Q12&gt;0,"Guthaben",IF(Q12&lt;0,"Nachzahlung","Ausgeglichen"))</f>
        <v/>
      </c>
      <c r="S12" s="8" t="inlineStr">
        <is>
          <t>Wohnung vermietet</t>
        </is>
      </c>
    </row>
    <row r="13">
      <c r="A13" s="11" t="n">
        <v>2026</v>
      </c>
      <c r="B13" s="12" t="inlineStr">
        <is>
          <t>Einheit 8</t>
        </is>
      </c>
      <c r="C13" s="12" t="inlineStr">
        <is>
          <t>Claudia Fischer</t>
        </is>
      </c>
      <c r="D13" s="12" t="inlineStr">
        <is>
          <t>Karl-Liebknecht-Straße 16</t>
        </is>
      </c>
      <c r="E13" s="12" t="inlineStr">
        <is>
          <t>Leipzig</t>
        </is>
      </c>
      <c r="F13" s="6" t="n">
        <v>70</v>
      </c>
      <c r="G13" s="6" t="n">
        <v>2</v>
      </c>
      <c r="H13" s="6" t="n">
        <v>110</v>
      </c>
      <c r="I13" s="13">
        <f>IFERROR(H13/SUM($H$6:$H$15),0)</f>
        <v/>
      </c>
      <c r="J13" s="8" t="inlineStr">
        <is>
          <t>MEA</t>
        </is>
      </c>
      <c r="K13" s="14">
        <f>IF(J13="MEA",IFERROR(Kostenarten!$D$18*I13,0),IF(J13="Wohnfläche",IFERROR(Kostenarten!$D$18*F13/SUM($F$6:$F$15),0),IF(J13="Personen",IFERROR(Kostenarten!$D$18*G13/SUM($G$6:$G$15),0),0)))</f>
        <v/>
      </c>
      <c r="L13" s="10">
        <f>IFERROR(Kostenarten!$D$19*I13,0)</f>
        <v/>
      </c>
      <c r="M13" s="10" t="n">
        <v>470</v>
      </c>
      <c r="N13" s="14">
        <f>SUM(K13:M13)</f>
        <v/>
      </c>
      <c r="O13" s="10" t="n">
        <v>2160</v>
      </c>
      <c r="P13" s="14">
        <f>N13</f>
        <v/>
      </c>
      <c r="Q13" s="14">
        <f>O13-P13</f>
        <v/>
      </c>
      <c r="R13" s="12">
        <f>IF(Q13&gt;0,"Guthaben",IF(Q13&lt;0,"Nachzahlung","Ausgeglichen"))</f>
        <v/>
      </c>
      <c r="S13" s="8" t="inlineStr"/>
    </row>
    <row r="14">
      <c r="A14" s="4" t="n">
        <v>2026</v>
      </c>
      <c r="B14" s="5" t="inlineStr">
        <is>
          <t>Einheit 9</t>
        </is>
      </c>
      <c r="C14" s="5" t="inlineStr">
        <is>
          <t>Markus Bauer</t>
        </is>
      </c>
      <c r="D14" s="5" t="inlineStr">
        <is>
          <t>Bautzner Straße 27</t>
        </is>
      </c>
      <c r="E14" s="5" t="inlineStr">
        <is>
          <t>Dresden</t>
        </is>
      </c>
      <c r="F14" s="6" t="n">
        <v>96</v>
      </c>
      <c r="G14" s="6" t="n">
        <v>3</v>
      </c>
      <c r="H14" s="6" t="n">
        <v>155</v>
      </c>
      <c r="I14" s="7">
        <f>IFERROR(H14/SUM($H$6:$H$15),0)</f>
        <v/>
      </c>
      <c r="J14" s="8" t="inlineStr">
        <is>
          <t>MEA</t>
        </is>
      </c>
      <c r="K14" s="9">
        <f>IF(J14="MEA",IFERROR(Kostenarten!$D$18*I14,0),IF(J14="Wohnfläche",IFERROR(Kostenarten!$D$18*F14/SUM($F$6:$F$15),0),IF(J14="Personen",IFERROR(Kostenarten!$D$18*G14/SUM($G$6:$G$15),0),0)))</f>
        <v/>
      </c>
      <c r="L14" s="10">
        <f>IFERROR(Kostenarten!$D$19*I14,0)</f>
        <v/>
      </c>
      <c r="M14" s="10" t="n">
        <v>620</v>
      </c>
      <c r="N14" s="9">
        <f>SUM(K14:M14)</f>
        <v/>
      </c>
      <c r="O14" s="10" t="n">
        <v>3000</v>
      </c>
      <c r="P14" s="9">
        <f>N14</f>
        <v/>
      </c>
      <c r="Q14" s="9">
        <f>O14-P14</f>
        <v/>
      </c>
      <c r="R14" s="5">
        <f>IF(Q14&gt;0,"Guthaben",IF(Q14&lt;0,"Nachzahlung","Ausgeglichen"))</f>
        <v/>
      </c>
      <c r="S14" s="8" t="inlineStr">
        <is>
          <t>Dachgeschoss ausgebaut</t>
        </is>
      </c>
    </row>
    <row r="15">
      <c r="A15" s="11" t="n">
        <v>2026</v>
      </c>
      <c r="B15" s="12" t="inlineStr">
        <is>
          <t>Einheit 10</t>
        </is>
      </c>
      <c r="C15" s="12" t="inlineStr">
        <is>
          <t>Nicole Schulz</t>
        </is>
      </c>
      <c r="D15" s="12" t="inlineStr">
        <is>
          <t>Hildesheimer Straße 14</t>
        </is>
      </c>
      <c r="E15" s="12" t="inlineStr">
        <is>
          <t>Hannover</t>
        </is>
      </c>
      <c r="F15" s="6" t="n">
        <v>62</v>
      </c>
      <c r="G15" s="6" t="n">
        <v>1</v>
      </c>
      <c r="H15" s="6" t="n">
        <v>85</v>
      </c>
      <c r="I15" s="13">
        <f>IFERROR(H15/SUM($H$6:$H$15),0)</f>
        <v/>
      </c>
      <c r="J15" s="8" t="inlineStr">
        <is>
          <t>MEA</t>
        </is>
      </c>
      <c r="K15" s="14">
        <f>IF(J15="MEA",IFERROR(Kostenarten!$D$18*I15,0),IF(J15="Wohnfläche",IFERROR(Kostenarten!$D$18*F15/SUM($F$6:$F$15),0),IF(J15="Personen",IFERROR(Kostenarten!$D$18*G15/SUM($G$6:$G$15),0),0)))</f>
        <v/>
      </c>
      <c r="L15" s="10">
        <f>IFERROR(Kostenarten!$D$19*I15,0)</f>
        <v/>
      </c>
      <c r="M15" s="10" t="n">
        <v>430</v>
      </c>
      <c r="N15" s="14">
        <f>SUM(K15:M15)</f>
        <v/>
      </c>
      <c r="O15" s="10" t="n">
        <v>1620</v>
      </c>
      <c r="P15" s="14">
        <f>N15</f>
        <v/>
      </c>
      <c r="Q15" s="14">
        <f>O15-P15</f>
        <v/>
      </c>
      <c r="R15" s="12">
        <f>IF(Q15&gt;0,"Guthaben",IF(Q15&lt;0,"Nachzahlung","Ausgeglichen"))</f>
        <v/>
      </c>
      <c r="S15" s="8" t="inlineStr">
        <is>
          <t>Zahlungsrückstand aufgeholt</t>
        </is>
      </c>
    </row>
    <row r="16"/>
    <row r="17"/>
    <row r="18">
      <c r="A18" s="15" t="n"/>
      <c r="B18" s="15" t="n"/>
      <c r="C18" s="15" t="inlineStr">
        <is>
          <t>Gesamt</t>
        </is>
      </c>
      <c r="D18" s="15" t="n"/>
      <c r="E18" s="15" t="n"/>
      <c r="F18" s="15">
        <f>SUM(F6:F15)</f>
        <v/>
      </c>
      <c r="G18" s="15">
        <f>SUM(G6:G15)</f>
        <v/>
      </c>
      <c r="H18" s="15">
        <f>SUM(H6:H15)</f>
        <v/>
      </c>
      <c r="I18" s="16">
        <f>AVERAGE(I6:I15)</f>
        <v/>
      </c>
      <c r="J18" s="15" t="n"/>
      <c r="K18" s="17">
        <f>SUM(K6:K15)</f>
        <v/>
      </c>
      <c r="L18" s="17">
        <f>SUM(L6:L15)</f>
        <v/>
      </c>
      <c r="M18" s="17">
        <f>SUM(M6:M15)</f>
        <v/>
      </c>
      <c r="N18" s="17">
        <f>SUM(N6:N15)</f>
        <v/>
      </c>
      <c r="O18" s="17">
        <f>SUM(O6:O15)</f>
        <v/>
      </c>
      <c r="P18" s="17">
        <f>SUM(P6:P15)</f>
        <v/>
      </c>
      <c r="Q18" s="17">
        <f>SUM(Q6:Q15)</f>
        <v/>
      </c>
      <c r="R18" s="15" t="n"/>
      <c r="S18" s="15">
        <f>COUNTIF(R6:R15,"Nachzahlung")&amp;" Nachzahlungen"</f>
        <v/>
      </c>
    </row>
    <row r="19"/>
    <row r="20">
      <c r="C20" s="2" t="inlineStr">
        <is>
          <t>Umlagefähige Gesamtkosten (Bezug Kostenarten):</t>
        </is>
      </c>
      <c r="D20" s="18">
        <f>Kostenarten!$D$18</f>
        <v/>
      </c>
    </row>
  </sheetData>
  <mergeCells count="2">
    <mergeCell ref="A1:S1"/>
    <mergeCell ref="A3:S3"/>
  </mergeCells>
  <conditionalFormatting sqref="R6:R15">
    <cfRule type="expression" priority="1" dxfId="0" stopIfTrue="1">
      <formula>R6="Guthaben"</formula>
    </cfRule>
    <cfRule type="expression" priority="2" dxfId="1" stopIfTrue="1">
      <formula>R6="Nachzahlung"</formula>
    </cfRule>
  </conditionalFormatting>
  <conditionalFormatting sqref="Q6:Q15">
    <cfRule type="expression" priority="3" dxfId="2" stopIfTrue="1">
      <formula>Q6&gt;0</formula>
    </cfRule>
    <cfRule type="expression" priority="4" dxfId="3" stopIfTrue="1">
      <formula>Q6&lt;0</formula>
    </cfRule>
  </conditionalFormatting>
  <dataValidations count="1">
    <dataValidation sqref="J6:J15" showErrorMessage="1" showInputMessage="1" allowBlank="1" type="list">
      <formula1>"MEA,Wohnfläche,Personen"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cols>
    <col width="11" customWidth="1" min="1" max="1"/>
    <col width="30" customWidth="1" min="2" max="2"/>
    <col width="16" customWidth="1" min="3" max="3"/>
    <col width="15" customWidth="1" min="4" max="4"/>
    <col width="13" customWidth="1" min="5" max="5"/>
    <col width="17" customWidth="1" min="6" max="6"/>
    <col width="17" customWidth="1" min="7" max="7"/>
    <col width="22" customWidth="1" min="8" max="8"/>
    <col width="40" customWidth="1" min="9" max="9"/>
  </cols>
  <sheetData>
    <row r="1" ht="24" customHeight="1">
      <c r="A1" s="1" t="inlineStr">
        <is>
          <t>Kostenarten und Verteilung der WEG-Gesamtkosten 2026</t>
        </is>
      </c>
    </row>
    <row r="2"/>
    <row r="3">
      <c r="A3" s="2" t="inlineStr">
        <is>
          <t>Erfassen Sie hier alle Kosten der WEG. Der Verteilerschlüssel bestimmt die Aufteilung auf die Einheiten.</t>
        </is>
      </c>
    </row>
    <row r="4"/>
    <row r="5" ht="30" customHeight="1">
      <c r="A5" s="3" t="inlineStr">
        <is>
          <t>Kosten-Nr.</t>
        </is>
      </c>
      <c r="B5" s="3" t="inlineStr">
        <is>
          <t>Kostenart</t>
        </is>
      </c>
      <c r="C5" s="3" t="inlineStr">
        <is>
          <t>Kategorie</t>
        </is>
      </c>
      <c r="D5" s="3" t="inlineStr">
        <is>
          <t>Betrag Gesamt</t>
        </is>
      </c>
      <c r="E5" s="3" t="inlineStr">
        <is>
          <t>Umlagefähig?</t>
        </is>
      </c>
      <c r="F5" s="3" t="inlineStr">
        <is>
          <t>Verteilerschlüssel</t>
        </is>
      </c>
      <c r="G5" s="3" t="inlineStr">
        <is>
          <t>Abrechnungsdatum</t>
        </is>
      </c>
      <c r="H5" s="3" t="inlineStr">
        <is>
          <t>Beleg-/Rechnungsnummer</t>
        </is>
      </c>
      <c r="I5" s="3" t="inlineStr">
        <is>
          <t>Bemerkung</t>
        </is>
      </c>
    </row>
    <row r="6">
      <c r="A6" s="4" t="n">
        <v>1</v>
      </c>
      <c r="B6" s="8" t="inlineStr">
        <is>
          <t>Hausreinigung</t>
        </is>
      </c>
      <c r="C6" s="8" t="inlineStr">
        <is>
          <t>Betriebskosten</t>
        </is>
      </c>
      <c r="D6" s="10" t="n">
        <v>1800</v>
      </c>
      <c r="E6" s="8" t="inlineStr">
        <is>
          <t>Ja</t>
        </is>
      </c>
      <c r="F6" s="8" t="inlineStr">
        <is>
          <t>MEA</t>
        </is>
      </c>
      <c r="G6" s="30" t="n">
        <v>46037</v>
      </c>
      <c r="H6" s="5" t="inlineStr">
        <is>
          <t>RG-2026-001</t>
        </is>
      </c>
      <c r="I6" s="8" t="inlineStr">
        <is>
          <t>Treppenhaus wöchentlich</t>
        </is>
      </c>
    </row>
    <row r="7">
      <c r="A7" s="11" t="n">
        <v>2</v>
      </c>
      <c r="B7" s="8" t="inlineStr">
        <is>
          <t>Gartenpflege</t>
        </is>
      </c>
      <c r="C7" s="8" t="inlineStr">
        <is>
          <t>Betriebskosten</t>
        </is>
      </c>
      <c r="D7" s="10" t="n">
        <v>1250</v>
      </c>
      <c r="E7" s="8" t="inlineStr">
        <is>
          <t>Ja</t>
        </is>
      </c>
      <c r="F7" s="8" t="inlineStr">
        <is>
          <t>MEA</t>
        </is>
      </c>
      <c r="G7" s="31" t="n">
        <v>46101</v>
      </c>
      <c r="H7" s="12" t="inlineStr">
        <is>
          <t>RG-2026-014</t>
        </is>
      </c>
      <c r="I7" s="8" t="inlineStr">
        <is>
          <t>Frühjahr und Herbst</t>
        </is>
      </c>
    </row>
    <row r="8">
      <c r="A8" s="4" t="n">
        <v>3</v>
      </c>
      <c r="B8" s="8" t="inlineStr">
        <is>
          <t>Allgemeinstrom</t>
        </is>
      </c>
      <c r="C8" s="8" t="inlineStr">
        <is>
          <t>Betriebskosten</t>
        </is>
      </c>
      <c r="D8" s="10" t="n">
        <v>980</v>
      </c>
      <c r="E8" s="8" t="inlineStr">
        <is>
          <t>Ja</t>
        </is>
      </c>
      <c r="F8" s="8" t="inlineStr">
        <is>
          <t>MEA</t>
        </is>
      </c>
      <c r="G8" s="30" t="n">
        <v>46063</v>
      </c>
      <c r="H8" s="5" t="inlineStr">
        <is>
          <t>ST-2026-077</t>
        </is>
      </c>
      <c r="I8" s="8" t="inlineStr">
        <is>
          <t>Treppenhauslicht</t>
        </is>
      </c>
    </row>
    <row r="9">
      <c r="A9" s="11" t="n">
        <v>4</v>
      </c>
      <c r="B9" s="8" t="inlineStr">
        <is>
          <t>Gebäudeversicherung</t>
        </is>
      </c>
      <c r="C9" s="8" t="inlineStr">
        <is>
          <t>Versicherung</t>
        </is>
      </c>
      <c r="D9" s="10" t="n">
        <v>2650</v>
      </c>
      <c r="E9" s="8" t="inlineStr">
        <is>
          <t>Ja</t>
        </is>
      </c>
      <c r="F9" s="8" t="inlineStr">
        <is>
          <t>MEA</t>
        </is>
      </c>
      <c r="G9" s="31" t="n">
        <v>46027</v>
      </c>
      <c r="H9" s="12" t="inlineStr">
        <is>
          <t>VS-2026-112</t>
        </is>
      </c>
      <c r="I9" s="8" t="inlineStr">
        <is>
          <t>Wohngebäude allgefahrendeckend</t>
        </is>
      </c>
    </row>
    <row r="10">
      <c r="A10" s="4" t="n">
        <v>5</v>
      </c>
      <c r="B10" s="8" t="inlineStr">
        <is>
          <t>Wasser und Abwasser</t>
        </is>
      </c>
      <c r="C10" s="8" t="inlineStr">
        <is>
          <t>Betriebskosten</t>
        </is>
      </c>
      <c r="D10" s="10" t="n">
        <v>2100</v>
      </c>
      <c r="E10" s="8" t="inlineStr">
        <is>
          <t>Ja</t>
        </is>
      </c>
      <c r="F10" s="8" t="inlineStr">
        <is>
          <t>Personen</t>
        </is>
      </c>
      <c r="G10" s="30" t="n">
        <v>46120</v>
      </c>
      <c r="H10" s="5" t="inlineStr">
        <is>
          <t>WA-2026-033</t>
        </is>
      </c>
      <c r="I10" s="8" t="inlineStr">
        <is>
          <t>Stadtwerke Abrechnung</t>
        </is>
      </c>
    </row>
    <row r="11">
      <c r="A11" s="11" t="n">
        <v>6</v>
      </c>
      <c r="B11" s="8" t="inlineStr">
        <is>
          <t>Hausmeister</t>
        </is>
      </c>
      <c r="C11" s="8" t="inlineStr">
        <is>
          <t>Betriebskosten</t>
        </is>
      </c>
      <c r="D11" s="10" t="n">
        <v>1440</v>
      </c>
      <c r="E11" s="8" t="inlineStr">
        <is>
          <t>Ja</t>
        </is>
      </c>
      <c r="F11" s="8" t="inlineStr">
        <is>
          <t>MEA</t>
        </is>
      </c>
      <c r="G11" s="31" t="n">
        <v>46154</v>
      </c>
      <c r="H11" s="12" t="inlineStr">
        <is>
          <t>RG-2026-058</t>
        </is>
      </c>
      <c r="I11" s="8" t="inlineStr">
        <is>
          <t>Pauschalvertrag</t>
        </is>
      </c>
    </row>
    <row r="12">
      <c r="A12" s="4" t="n">
        <v>7</v>
      </c>
      <c r="B12" s="8" t="inlineStr">
        <is>
          <t>Verwaltungskosten</t>
        </is>
      </c>
      <c r="C12" s="8" t="inlineStr">
        <is>
          <t>Verwaltung</t>
        </is>
      </c>
      <c r="D12" s="10" t="n">
        <v>2400</v>
      </c>
      <c r="E12" s="8" t="inlineStr">
        <is>
          <t>Nein</t>
        </is>
      </c>
      <c r="F12" s="8" t="inlineStr">
        <is>
          <t>MEA</t>
        </is>
      </c>
      <c r="G12" s="30" t="n">
        <v>46024</v>
      </c>
      <c r="H12" s="5" t="inlineStr">
        <is>
          <t>VW-2026-001</t>
        </is>
      </c>
      <c r="I12" s="8" t="inlineStr">
        <is>
          <t>Hausverwaltung GmbH</t>
        </is>
      </c>
    </row>
    <row r="13">
      <c r="A13" s="11" t="n">
        <v>8</v>
      </c>
      <c r="B13" s="8" t="inlineStr">
        <is>
          <t>Reparaturen</t>
        </is>
      </c>
      <c r="C13" s="8" t="inlineStr">
        <is>
          <t>Instandhaltung</t>
        </is>
      </c>
      <c r="D13" s="10" t="n">
        <v>1850</v>
      </c>
      <c r="E13" s="8" t="inlineStr">
        <is>
          <t>Nein</t>
        </is>
      </c>
      <c r="F13" s="8" t="inlineStr">
        <is>
          <t>MEA</t>
        </is>
      </c>
      <c r="G13" s="31" t="n">
        <v>46225</v>
      </c>
      <c r="H13" s="12" t="inlineStr">
        <is>
          <t>RG-2026-091</t>
        </is>
      </c>
      <c r="I13" s="8" t="inlineStr">
        <is>
          <t>Heizungswartung und Kleinreparaturen</t>
        </is>
      </c>
    </row>
    <row r="14">
      <c r="A14" s="4" t="n">
        <v>9</v>
      </c>
      <c r="B14" s="8" t="inlineStr">
        <is>
          <t>Zuführung zur Erhaltungsrücklage</t>
        </is>
      </c>
      <c r="C14" s="8" t="inlineStr">
        <is>
          <t>Rücklage</t>
        </is>
      </c>
      <c r="D14" s="10" t="n">
        <v>4500</v>
      </c>
      <c r="E14" s="8" t="inlineStr">
        <is>
          <t>Nein</t>
        </is>
      </c>
      <c r="F14" s="8" t="inlineStr">
        <is>
          <t>MEA</t>
        </is>
      </c>
      <c r="G14" s="30" t="n">
        <v>46387</v>
      </c>
      <c r="H14" s="5" t="inlineStr">
        <is>
          <t>RL-2026-001</t>
        </is>
      </c>
      <c r="I14" s="8" t="inlineStr">
        <is>
          <t>Beschluss ETV 12.03.2026</t>
        </is>
      </c>
    </row>
    <row r="15">
      <c r="A15" s="11" t="n">
        <v>10</v>
      </c>
      <c r="B15" s="8" t="inlineStr">
        <is>
          <t>Bankgebühren</t>
        </is>
      </c>
      <c r="C15" s="8" t="inlineStr">
        <is>
          <t>Verwaltung</t>
        </is>
      </c>
      <c r="D15" s="10" t="n">
        <v>120</v>
      </c>
      <c r="E15" s="8" t="inlineStr">
        <is>
          <t>Nein</t>
        </is>
      </c>
      <c r="F15" s="8" t="inlineStr">
        <is>
          <t>MEA</t>
        </is>
      </c>
      <c r="G15" s="31" t="n">
        <v>46188</v>
      </c>
      <c r="H15" s="12" t="inlineStr">
        <is>
          <t>BK-2026-006</t>
        </is>
      </c>
      <c r="I15" s="8" t="inlineStr">
        <is>
          <t>Gemeinschaftskonto</t>
        </is>
      </c>
    </row>
    <row r="16"/>
    <row r="17">
      <c r="C17" s="15" t="inlineStr">
        <is>
          <t>Gesamtkosten</t>
        </is>
      </c>
      <c r="D17" s="17">
        <f>SUM(D6:D15)</f>
        <v/>
      </c>
    </row>
    <row r="18">
      <c r="C18" s="15" t="inlineStr">
        <is>
          <t>Umlagefähige Kosten</t>
        </is>
      </c>
      <c r="D18" s="17">
        <f>SUMIF(E6:E15,"Ja",D6:D15)</f>
        <v/>
      </c>
    </row>
    <row r="19">
      <c r="C19" s="15" t="inlineStr">
        <is>
          <t>Nicht umlagefähige Kosten</t>
        </is>
      </c>
      <c r="D19" s="17">
        <f>SUMIF(E6:E15,"Nein",D6:D15)</f>
        <v/>
      </c>
    </row>
  </sheetData>
  <mergeCells count="2">
    <mergeCell ref="A1:I1"/>
    <mergeCell ref="A3:I3"/>
  </mergeCells>
  <dataValidations count="2">
    <dataValidation sqref="E6:E15" showErrorMessage="1" showInputMessage="1" allowBlank="1" type="list">
      <formula1>"Ja,Nein"</formula1>
    </dataValidation>
    <dataValidation sqref="F6:F15" showErrorMessage="1" showInputMessage="1" allowBlank="1" type="list">
      <formula1>"MEA,Wohnfläche,Personen"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3" customWidth="1" min="3" max="3"/>
    <col width="20" customWidth="1" min="4" max="4"/>
    <col width="16" customWidth="1" min="5" max="5"/>
    <col width="3" customWidth="1" min="6" max="6"/>
    <col width="18" customWidth="1" min="7" max="7"/>
    <col width="16" customWidth="1" min="8" max="8"/>
  </cols>
  <sheetData>
    <row r="1" ht="24" customHeight="1">
      <c r="A1" s="1" t="inlineStr">
        <is>
          <t>Übersicht – WEG-Abrechnung 2026</t>
        </is>
      </c>
    </row>
    <row r="2"/>
    <row r="3">
      <c r="A3" s="21" t="inlineStr">
        <is>
          <t>Kennzahl</t>
        </is>
      </c>
      <c r="B3" s="21" t="inlineStr">
        <is>
          <t>Wert</t>
        </is>
      </c>
    </row>
    <row r="4">
      <c r="A4" s="5" t="inlineStr">
        <is>
          <t>Gesamtkosten der WEG</t>
        </is>
      </c>
      <c r="B4" s="22">
        <f>SUM(Einzelabrechnung!P6:P15)</f>
        <v/>
      </c>
    </row>
    <row r="5">
      <c r="A5" s="12" t="inlineStr">
        <is>
          <t>Umlagefähige Kosten</t>
        </is>
      </c>
      <c r="B5" s="23">
        <f>SUM(Einzelabrechnung!K6:K15)</f>
        <v/>
      </c>
    </row>
    <row r="6">
      <c r="A6" s="5" t="inlineStr">
        <is>
          <t>Nicht umlagefähige Kosten</t>
        </is>
      </c>
      <c r="B6" s="22">
        <f>SUM(Einzelabrechnung!L6:L15)</f>
        <v/>
      </c>
    </row>
    <row r="7">
      <c r="A7" s="12" t="inlineStr">
        <is>
          <t>Zuführung zur Erhaltungsrücklage</t>
        </is>
      </c>
      <c r="B7" s="23">
        <f>SUM(Einzelabrechnung!M6:M15)</f>
        <v/>
      </c>
    </row>
    <row r="8">
      <c r="A8" s="5" t="inlineStr">
        <is>
          <t>Summe Hausgeld-Vorauszahlungen</t>
        </is>
      </c>
      <c r="B8" s="22">
        <f>SUM(Einzelabrechnung!O6:O15)</f>
        <v/>
      </c>
    </row>
    <row r="9">
      <c r="A9" s="12" t="inlineStr">
        <is>
          <t>Summe Nachzahlungen</t>
        </is>
      </c>
      <c r="B9" s="23">
        <f>SUMIF(Einzelabrechnung!R6:R15,"Nachzahlung",Einzelabrechnung!Q6:Q15)</f>
        <v/>
      </c>
    </row>
    <row r="10">
      <c r="A10" s="5" t="inlineStr">
        <is>
          <t>Summe Guthaben</t>
        </is>
      </c>
      <c r="B10" s="22">
        <f>SUMIF(Einzelabrechnung!R6:R15,"Guthaben",Einzelabrechnung!Q6:Q15)</f>
        <v/>
      </c>
    </row>
    <row r="11">
      <c r="A11" s="12" t="inlineStr">
        <is>
          <t>Anzahl Einheiten</t>
        </is>
      </c>
      <c r="B11" s="24">
        <f>COUNTIF(Einzelabrechnung!B6:B15,"&lt;&gt;")</f>
        <v/>
      </c>
    </row>
    <row r="12">
      <c r="A12" s="5" t="inlineStr">
        <is>
          <t>Durchschnittlicher MEA-Anteil</t>
        </is>
      </c>
      <c r="B12" s="25">
        <f>AVERAGE(Einzelabrechnung!I6:I15)</f>
        <v/>
      </c>
    </row>
    <row r="13">
      <c r="A13" s="12" t="inlineStr">
        <is>
          <t>Kosten je m² Wohnfläche</t>
        </is>
      </c>
      <c r="B13" s="23">
        <f>IFERROR(SUM(Einzelabrechnung!P6:P15)/SUM(Einzelabrechnung!F6:F15),0)</f>
        <v/>
      </c>
    </row>
    <row r="14"/>
    <row r="15"/>
    <row r="16">
      <c r="A16" s="21" t="inlineStr">
        <is>
          <t>Einheit</t>
        </is>
      </c>
      <c r="B16" s="21" t="inlineStr">
        <is>
          <t>Gesamtkostenanteil</t>
        </is>
      </c>
      <c r="D16" s="21" t="inlineStr">
        <is>
          <t>Kategorie</t>
        </is>
      </c>
      <c r="E16" s="21" t="inlineStr">
        <is>
          <t>Betrag</t>
        </is>
      </c>
      <c r="G16" s="21" t="inlineStr">
        <is>
          <t>Saldo-Typ</t>
        </is>
      </c>
      <c r="H16" s="21" t="inlineStr">
        <is>
          <t>Betrag</t>
        </is>
      </c>
    </row>
    <row r="17">
      <c r="A17" s="12">
        <f>Einzelabrechnung!B6</f>
        <v/>
      </c>
      <c r="B17" s="14">
        <f>Einzelabrechnung!P6</f>
        <v/>
      </c>
      <c r="D17" s="12" t="inlineStr">
        <is>
          <t>Betriebskosten</t>
        </is>
      </c>
      <c r="E17" s="14">
        <f>SUMIF(Kostenarten!C6:C15,"Betriebskosten",Kostenarten!D6:D15)</f>
        <v/>
      </c>
      <c r="G17" s="12" t="inlineStr">
        <is>
          <t>Guthaben</t>
        </is>
      </c>
      <c r="H17" s="14">
        <f>SUMIF(Einzelabrechnung!R6:R15,"Guthaben",Einzelabrechnung!Q6:Q15)</f>
        <v/>
      </c>
    </row>
    <row r="18">
      <c r="A18" s="12">
        <f>Einzelabrechnung!B7</f>
        <v/>
      </c>
      <c r="B18" s="14">
        <f>Einzelabrechnung!P7</f>
        <v/>
      </c>
      <c r="D18" s="12" t="inlineStr">
        <is>
          <t>Versicherung</t>
        </is>
      </c>
      <c r="E18" s="14">
        <f>SUMIF(Kostenarten!C6:C15,"Versicherung",Kostenarten!D6:D15)</f>
        <v/>
      </c>
      <c r="G18" s="12" t="inlineStr">
        <is>
          <t>Nachzahlungen</t>
        </is>
      </c>
      <c r="H18" s="14">
        <f>SUMIF(Einzelabrechnung!R6:R15,"Nachzahlung",Einzelabrechnung!Q6:Q15)</f>
        <v/>
      </c>
    </row>
    <row r="19">
      <c r="A19" s="12">
        <f>Einzelabrechnung!B8</f>
        <v/>
      </c>
      <c r="B19" s="14">
        <f>Einzelabrechnung!P8</f>
        <v/>
      </c>
      <c r="D19" s="12" t="inlineStr">
        <is>
          <t>Verwaltung</t>
        </is>
      </c>
      <c r="E19" s="14">
        <f>SUMIF(Kostenarten!C6:C15,"Verwaltung",Kostenarten!D6:D15)</f>
        <v/>
      </c>
    </row>
    <row r="20">
      <c r="A20" s="12">
        <f>Einzelabrechnung!B9</f>
        <v/>
      </c>
      <c r="B20" s="14">
        <f>Einzelabrechnung!P9</f>
        <v/>
      </c>
      <c r="D20" s="12" t="inlineStr">
        <is>
          <t>Instandhaltung</t>
        </is>
      </c>
      <c r="E20" s="14">
        <f>SUMIF(Kostenarten!C6:C15,"Instandhaltung",Kostenarten!D6:D15)</f>
        <v/>
      </c>
    </row>
    <row r="21">
      <c r="A21" s="12">
        <f>Einzelabrechnung!B10</f>
        <v/>
      </c>
      <c r="B21" s="14">
        <f>Einzelabrechnung!P10</f>
        <v/>
      </c>
      <c r="D21" s="12" t="inlineStr">
        <is>
          <t>Rücklage</t>
        </is>
      </c>
      <c r="E21" s="14">
        <f>SUMIF(Kostenarten!C6:C15,"Rücklage",Kostenarten!D6:D15)</f>
        <v/>
      </c>
    </row>
    <row r="22">
      <c r="A22" s="12">
        <f>Einzelabrechnung!B11</f>
        <v/>
      </c>
      <c r="B22" s="14">
        <f>Einzelabrechnung!P11</f>
        <v/>
      </c>
    </row>
    <row r="23">
      <c r="A23" s="12">
        <f>Einzelabrechnung!B12</f>
        <v/>
      </c>
      <c r="B23" s="14">
        <f>Einzelabrechnung!P12</f>
        <v/>
      </c>
    </row>
    <row r="24">
      <c r="A24" s="12">
        <f>Einzelabrechnung!B13</f>
        <v/>
      </c>
      <c r="B24" s="14">
        <f>Einzelabrechnung!P13</f>
        <v/>
      </c>
    </row>
    <row r="25">
      <c r="A25" s="12">
        <f>Einzelabrechnung!B14</f>
        <v/>
      </c>
      <c r="B25" s="14">
        <f>Einzelabrechnung!P14</f>
        <v/>
      </c>
    </row>
    <row r="26">
      <c r="A26" s="12">
        <f>Einzelabrechnung!B15</f>
        <v/>
      </c>
      <c r="B26" s="14">
        <f>Einzelabrechnung!P15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5" customWidth="1" min="2" max="2"/>
  </cols>
  <sheetData>
    <row r="1" ht="24" customHeight="1">
      <c r="A1" s="1" t="inlineStr">
        <is>
          <t>Anleitung zur WEG-Einzelabrechnung mit Miteigentumsanteilen</t>
        </is>
      </c>
    </row>
    <row r="2"/>
    <row r="3">
      <c r="A3" s="21" t="inlineStr">
        <is>
          <t>Bereich</t>
        </is>
      </c>
      <c r="B3" s="21" t="inlineStr">
        <is>
          <t>Beschreibung</t>
        </is>
      </c>
    </row>
    <row r="4" ht="40" customHeight="1">
      <c r="A4" s="26" t="inlineStr">
        <is>
          <t>Einzelabrechnung</t>
        </is>
      </c>
      <c r="B4" s="27" t="inlineStr">
        <is>
          <t>Hier erfassen Sie je Zeile eine Einheit: Eigentümer, Adresse, Wohnfläche, Personen und Miteigentumsanteile (MEA). Hellgelbe Zellen sind Eingabefelder.</t>
        </is>
      </c>
    </row>
    <row r="5" ht="40" customHeight="1">
      <c r="A5" s="28" t="inlineStr">
        <is>
          <t>Verteilerschlüssel</t>
        </is>
      </c>
      <c r="B5" s="29" t="inlineStr">
        <is>
          <t>Wählen Sie je Einheit zwischen MEA, Wohnfläche oder Personen. Die umlagefähigen Kosten werden entsprechend automatisch verteilt.</t>
        </is>
      </c>
    </row>
    <row r="6" ht="40" customHeight="1">
      <c r="A6" s="26" t="inlineStr">
        <is>
          <t>Formeln</t>
        </is>
      </c>
      <c r="B6" s="27" t="inlineStr">
        <is>
          <t>MEA-Anteil, Gesamtkostenanteil, Abrechnungssaldo und Ergebnis (Guthaben/Nachzahlung/Ausgeglichen) werden automatisch berechnet. Ergebniszellen färben sich grün (Guthaben) oder rot (Nachzahlung).</t>
        </is>
      </c>
    </row>
    <row r="7" ht="40" customHeight="1">
      <c r="A7" s="28" t="inlineStr">
        <is>
          <t>Kostenarten</t>
        </is>
      </c>
      <c r="B7" s="29" t="inlineStr">
        <is>
          <t>Erfassen Sie alle Kosten der WEG mit Betrag, Umlagefähigkeit (Ja/Nein), Verteilerschlüssel, Abrechnungsdatum und Belegnummer. Die Summen werden automatisch gebildet und fließen in die Einzelabrechnung ein.</t>
        </is>
      </c>
    </row>
    <row r="8" ht="40" customHeight="1">
      <c r="A8" s="26" t="inlineStr">
        <is>
          <t>Übersicht</t>
        </is>
      </c>
      <c r="B8" s="27" t="inlineStr">
        <is>
          <t>Das Dashboard zeigt die wichtigsten Kennzahlen (Gesamtkosten, Vorauszahlungen, Guthaben, Nachzahlungen, Kosten je m²) sowie drei Diagramme: Kostenanteile je Einheit, Kostenverteilung nach Kategorie und Guthaben gegenüber Nachzahlungen.</t>
        </is>
      </c>
    </row>
    <row r="9" ht="40" customHeight="1">
      <c r="A9" s="28" t="inlineStr">
        <is>
          <t>Hinweise</t>
        </is>
      </c>
      <c r="B9" s="29" t="inlineStr">
        <is>
          <t>Alle Beträge in Euro (Format 1.234,56 €), Datumsangaben im Format TT.MM.JJJJ. Bitte passen Sie Beispieldaten an Ihre WEG an. Eine Einzelabrechnung ersetzt keine rechtliche Prüfung durch die Hausverwaltung.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2026-07-30T13:24:59Z</dcterms:created>
  <dcterms:modified xmlns:dcterms="http://purl.org/dc/terms/" xmlns:xsi="http://www.w3.org/2001/XMLSchema-instance" xsi:type="dcterms:W3CDTF">2026-07-30T13:24:59Z</dcterms:modified>
</cp:coreProperties>
</file>