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armwasserkosten" sheetId="1" state="visible" r:id="rId1"/>
    <sheet xmlns:r="http://schemas.openxmlformats.org/officeDocument/2006/relationships" name="Auswertung" sheetId="2" state="visible" r:id="rId2"/>
    <sheet xmlns:r="http://schemas.openxmlformats.org/officeDocument/2006/relationships" name="Anleitung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%"/>
    <numFmt numFmtId="165" formatCode="DD.MM.YYYY"/>
    <numFmt numFmtId="166" formatCode="#,##0.00\ &quot;€&quot;"/>
  </numFmts>
  <fonts count="6">
    <font>
      <name val="Calibri"/>
      <family val="2"/>
      <color theme="1"/>
      <sz val="11"/>
      <scheme val="minor"/>
    </font>
    <font>
      <name val="Calibri"/>
      <b val="1"/>
      <color rgb="000F766E"/>
      <sz val="13"/>
    </font>
    <font>
      <name val="Calibri"/>
      <b val="1"/>
      <color rgb="00000000"/>
      <sz val="10"/>
    </font>
    <font>
      <name val="Calibri"/>
      <color rgb="00000000"/>
      <sz val="10"/>
    </font>
    <font>
      <name val="Calibri"/>
      <b val="1"/>
      <color rgb="00FFFFFF"/>
      <sz val="11"/>
    </font>
    <font>
      <name val="Calibri"/>
      <b val="1"/>
      <color rgb="00FFFFFF"/>
      <sz val="10"/>
    </font>
  </fonts>
  <fills count="8">
    <fill>
      <patternFill/>
    </fill>
    <fill>
      <patternFill patternType="gray125"/>
    </fill>
    <fill>
      <patternFill patternType="solid">
        <fgColor rgb="00ECFDF5"/>
      </patternFill>
    </fill>
    <fill>
      <patternFill patternType="solid">
        <fgColor rgb="00FFFBEB"/>
      </patternFill>
    </fill>
    <fill>
      <patternFill patternType="solid">
        <fgColor rgb="000F766E"/>
      </patternFill>
    </fill>
    <fill>
      <patternFill patternType="solid">
        <fgColor rgb="00F0FDFA"/>
      </patternFill>
    </fill>
    <fill>
      <patternFill patternType="solid">
        <fgColor rgb="00FFFFFF"/>
      </patternFill>
    </fill>
    <fill>
      <patternFill patternType="solid">
        <fgColor rgb="0014B8A6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53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center" wrapText="1"/>
    </xf>
    <xf numFmtId="164" fontId="3" fillId="3" borderId="1" applyAlignment="1" pivotButton="0" quotePrefix="0" xfId="0">
      <alignment horizontal="center" vertical="center" wrapText="1"/>
    </xf>
    <xf numFmtId="3" fontId="3" fillId="3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3" fontId="3" fillId="5" borderId="1" applyAlignment="1" pivotButton="0" quotePrefix="0" xfId="0">
      <alignment horizontal="center" vertical="center" wrapText="1"/>
    </xf>
    <xf numFmtId="165" fontId="3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center" vertical="center" wrapText="1"/>
    </xf>
    <xf numFmtId="4" fontId="3" fillId="5" borderId="1" applyAlignment="1" pivotButton="0" quotePrefix="0" xfId="0">
      <alignment horizontal="center" vertical="center" wrapText="1"/>
    </xf>
    <xf numFmtId="4" fontId="3" fillId="3" borderId="1" applyAlignment="1" pivotButton="0" quotePrefix="0" xfId="0">
      <alignment horizontal="center" vertical="center" wrapText="1"/>
    </xf>
    <xf numFmtId="166" fontId="3" fillId="3" borderId="1" applyAlignment="1" pivotButton="0" quotePrefix="0" xfId="0">
      <alignment horizontal="center" vertical="center" wrapText="1"/>
    </xf>
    <xf numFmtId="164" fontId="3" fillId="5" borderId="1" applyAlignment="1" pivotButton="0" quotePrefix="0" xfId="0">
      <alignment horizontal="center" vertical="center" wrapText="1"/>
    </xf>
    <xf numFmtId="166" fontId="3" fillId="5" borderId="1" applyAlignment="1" pivotButton="0" quotePrefix="0" xfId="0">
      <alignment horizontal="center" vertical="center" wrapText="1"/>
    </xf>
    <xf numFmtId="3" fontId="3" fillId="6" borderId="1" applyAlignment="1" pivotButton="0" quotePrefix="0" xfId="0">
      <alignment horizontal="center" vertical="center" wrapText="1"/>
    </xf>
    <xf numFmtId="165" fontId="3" fillId="6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left" vertical="center" wrapText="1"/>
    </xf>
    <xf numFmtId="0" fontId="3" fillId="6" borderId="1" applyAlignment="1" pivotButton="0" quotePrefix="0" xfId="0">
      <alignment horizontal="center" vertical="center" wrapText="1"/>
    </xf>
    <xf numFmtId="4" fontId="3" fillId="6" borderId="1" applyAlignment="1" pivotButton="0" quotePrefix="0" xfId="0">
      <alignment horizontal="center" vertical="center" wrapText="1"/>
    </xf>
    <xf numFmtId="164" fontId="3" fillId="6" borderId="1" applyAlignment="1" pivotButton="0" quotePrefix="0" xfId="0">
      <alignment horizontal="center" vertical="center" wrapText="1"/>
    </xf>
    <xf numFmtId="166" fontId="3" fillId="6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center" vertical="center" wrapText="1"/>
    </xf>
    <xf numFmtId="0" fontId="0" fillId="7" borderId="1" pivotButton="0" quotePrefix="0" xfId="0"/>
    <xf numFmtId="3" fontId="5" fillId="7" borderId="1" applyAlignment="1" pivotButton="0" quotePrefix="0" xfId="0">
      <alignment horizontal="center" vertical="center" wrapText="1"/>
    </xf>
    <xf numFmtId="4" fontId="5" fillId="7" borderId="1" applyAlignment="1" pivotButton="0" quotePrefix="0" xfId="0">
      <alignment horizontal="center" vertical="center" wrapText="1"/>
    </xf>
    <xf numFmtId="166" fontId="5" fillId="7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 wrapText="1"/>
    </xf>
    <xf numFmtId="0" fontId="0" fillId="4" borderId="1" pivotButton="0" quotePrefix="0" xfId="0"/>
    <xf numFmtId="0" fontId="2" fillId="5" borderId="1" applyAlignment="1" pivotButton="0" quotePrefix="0" xfId="0">
      <alignment horizontal="left" vertical="center" wrapText="1"/>
    </xf>
    <xf numFmtId="3" fontId="3" fillId="5" borderId="1" applyAlignment="1" pivotButton="0" quotePrefix="0" xfId="0">
      <alignment horizontal="right" vertical="center"/>
    </xf>
    <xf numFmtId="0" fontId="0" fillId="5" borderId="1" pivotButton="0" quotePrefix="0" xfId="0"/>
    <xf numFmtId="0" fontId="2" fillId="6" borderId="1" applyAlignment="1" pivotButton="0" quotePrefix="0" xfId="0">
      <alignment horizontal="left" vertical="center" wrapText="1"/>
    </xf>
    <xf numFmtId="4" fontId="3" fillId="6" borderId="1" applyAlignment="1" pivotButton="0" quotePrefix="0" xfId="0">
      <alignment horizontal="right" vertical="center"/>
    </xf>
    <xf numFmtId="0" fontId="0" fillId="6" borderId="1" pivotButton="0" quotePrefix="0" xfId="0"/>
    <xf numFmtId="4" fontId="3" fillId="5" borderId="1" applyAlignment="1" pivotButton="0" quotePrefix="0" xfId="0">
      <alignment horizontal="right" vertical="center"/>
    </xf>
    <xf numFmtId="166" fontId="3" fillId="6" borderId="1" applyAlignment="1" pivotButton="0" quotePrefix="0" xfId="0">
      <alignment horizontal="right" vertical="center"/>
    </xf>
    <xf numFmtId="166" fontId="3" fillId="5" borderId="1" applyAlignment="1" pivotButton="0" quotePrefix="0" xfId="0">
      <alignment horizontal="right" vertical="center"/>
    </xf>
    <xf numFmtId="3" fontId="3" fillId="6" borderId="1" applyAlignment="1" pivotButton="0" quotePrefix="0" xfId="0">
      <alignment horizontal="right" vertical="center"/>
    </xf>
    <xf numFmtId="0" fontId="2" fillId="5" borderId="1" applyAlignment="1" pivotButton="0" quotePrefix="0" xfId="0">
      <alignment horizontal="left" vertical="top" wrapText="1"/>
    </xf>
    <xf numFmtId="0" fontId="3" fillId="5" borderId="1" applyAlignment="1" pivotButton="0" quotePrefix="0" xfId="0">
      <alignment horizontal="left" vertical="top" wrapText="1"/>
    </xf>
    <xf numFmtId="0" fontId="2" fillId="6" borderId="1" applyAlignment="1" pivotButton="0" quotePrefix="0" xfId="0">
      <alignment horizontal="left" vertical="top" wrapText="1"/>
    </xf>
    <xf numFmtId="0" fontId="3" fillId="6" borderId="1" applyAlignment="1" pivotButton="0" quotePrefix="0" xfId="0">
      <alignment horizontal="left" vertical="top" wrapText="1"/>
    </xf>
    <xf numFmtId="0" fontId="0" fillId="0" borderId="4" pivotButton="0" quotePrefix="0" xfId="0"/>
    <xf numFmtId="0" fontId="0" fillId="0" borderId="5" pivotButton="0" quotePrefix="0" xfId="0"/>
    <xf numFmtId="165" fontId="3" fillId="5" borderId="1" applyAlignment="1" pivotButton="0" quotePrefix="0" xfId="0">
      <alignment horizontal="center" vertical="center" wrapText="1"/>
    </xf>
    <xf numFmtId="166" fontId="3" fillId="3" borderId="1" applyAlignment="1" pivotButton="0" quotePrefix="0" xfId="0">
      <alignment horizontal="center" vertical="center" wrapText="1"/>
    </xf>
    <xf numFmtId="166" fontId="3" fillId="5" borderId="1" applyAlignment="1" pivotButton="0" quotePrefix="0" xfId="0">
      <alignment horizontal="center" vertical="center" wrapText="1"/>
    </xf>
    <xf numFmtId="165" fontId="3" fillId="6" borderId="1" applyAlignment="1" pivotButton="0" quotePrefix="0" xfId="0">
      <alignment horizontal="center" vertical="center" wrapText="1"/>
    </xf>
    <xf numFmtId="166" fontId="3" fillId="6" borderId="1" applyAlignment="1" pivotButton="0" quotePrefix="0" xfId="0">
      <alignment horizontal="center" vertical="center" wrapText="1"/>
    </xf>
    <xf numFmtId="166" fontId="5" fillId="7" borderId="1" applyAlignment="1" pivotButton="0" quotePrefix="0" xfId="0">
      <alignment horizontal="center" vertical="center" wrapText="1"/>
    </xf>
    <xf numFmtId="166" fontId="3" fillId="6" borderId="1" applyAlignment="1" pivotButton="0" quotePrefix="0" xfId="0">
      <alignment horizontal="right" vertical="center"/>
    </xf>
    <xf numFmtId="166" fontId="3" fillId="5" borderId="1" applyAlignment="1" pivotButton="0" quotePrefix="0" xfId="0">
      <alignment horizontal="right" vertical="center"/>
    </xf>
  </cellXfs>
  <cellStyles count="1">
    <cellStyle name="Normal" xfId="0" builtinId="0" hidden="0"/>
  </cellStyles>
  <dxfs count="3">
    <dxf>
      <font>
        <name val="Calibri"/>
        <b val="1"/>
        <color rgb="00991B1B"/>
        <sz val="10"/>
      </font>
      <fill>
        <patternFill patternType="solid">
          <fgColor rgb="00FEE2E2"/>
        </patternFill>
      </fill>
    </dxf>
    <dxf>
      <font>
        <name val="Calibri"/>
        <b val="1"/>
        <color rgb="00166534"/>
        <sz val="10"/>
      </font>
      <fill>
        <patternFill patternType="solid">
          <fgColor rgb="00DCFCE7"/>
        </patternFill>
      </fill>
    </dxf>
    <dxf>
      <font>
        <name val="Calibri"/>
        <b val="1"/>
        <color rgb="001E40AF"/>
        <sz val="10"/>
      </font>
      <fill>
        <patternFill patternType="solid">
          <fgColor rgb="00DBEAF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Warmwasserkosten je Einheit (Grundkosten + Verbrauchskosten)</a:t>
            </a:r>
          </a:p>
        </rich>
      </tx>
    </title>
    <plotArea>
      <barChart>
        <barDir val="col"/>
        <grouping val="stacked"/>
        <ser>
          <idx val="0"/>
          <order val="0"/>
          <tx>
            <strRef>
              <f>'Auswertung'!E16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'Auswertung'!$A$17:$A$26</f>
            </numRef>
          </cat>
          <val>
            <numRef>
              <f>'Auswertung'!$E$17:$E$26</f>
            </numRef>
          </val>
        </ser>
        <ser>
          <idx val="1"/>
          <order val="1"/>
          <tx>
            <strRef>
              <f>'Auswertung'!F16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'Auswertung'!$A$17:$A$26</f>
            </numRef>
          </cat>
          <val>
            <numRef>
              <f>'Auswertung'!$F$17:$F$26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Wohneinheit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Kosten in 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Kostenstruktur: Grundkosten vs. Verbrauchskosten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'Auswertung'!$A$8:$A$9</f>
            </numRef>
          </cat>
          <val>
            <numRef>
              <f>'Auswertung'!$B$8:$B$9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28</row>
      <rowOff>0</rowOff>
    </from>
    <ext cx="792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28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14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4" customWidth="1" min="4" max="4"/>
    <col width="22" customWidth="1" min="5" max="5"/>
    <col width="8" customWidth="1" min="6" max="6"/>
    <col width="18" customWidth="1" min="7" max="7"/>
    <col width="12" customWidth="1" min="8" max="8"/>
    <col width="22" customWidth="1" min="9" max="9"/>
    <col width="10" customWidth="1" min="10" max="10"/>
    <col width="12" customWidth="1" min="11" max="11"/>
    <col width="14" customWidth="1" min="12" max="12"/>
    <col width="16" customWidth="1" min="13" max="13"/>
    <col width="14" customWidth="1" min="14" max="14"/>
    <col width="16" customWidth="1" min="15" max="15"/>
    <col width="13" customWidth="1" min="16" max="16"/>
    <col width="14" customWidth="1" min="17" max="17"/>
    <col width="14" customWidth="1" min="18" max="18"/>
    <col width="14" customWidth="1" min="19" max="19"/>
    <col width="16" customWidth="1" min="20" max="20"/>
    <col width="14" customWidth="1" min="21" max="21"/>
    <col width="14" customWidth="1" min="22" max="22"/>
    <col width="22" customWidth="1" min="23" max="23"/>
  </cols>
  <sheetData>
    <row r="1" ht="30" customHeight="1">
      <c r="A1" s="1" t="inlineStr">
        <is>
          <t>Warmwasserkosten-Aufteilung – Jahresabrechnung 2026</t>
        </is>
      </c>
      <c r="B1" s="43" t="n"/>
      <c r="C1" s="43" t="n"/>
      <c r="D1" s="43" t="n"/>
      <c r="E1" s="43" t="n"/>
      <c r="F1" s="43" t="n"/>
      <c r="G1" s="43" t="n"/>
      <c r="H1" s="43" t="n"/>
      <c r="I1" s="43" t="n"/>
      <c r="J1" s="43" t="n"/>
      <c r="K1" s="43" t="n"/>
      <c r="L1" s="43" t="n"/>
      <c r="M1" s="43" t="n"/>
      <c r="N1" s="43" t="n"/>
      <c r="O1" s="43" t="n"/>
      <c r="P1" s="43" t="n"/>
      <c r="Q1" s="43" t="n"/>
      <c r="R1" s="43" t="n"/>
      <c r="S1" s="43" t="n"/>
      <c r="T1" s="43" t="n"/>
      <c r="U1" s="43" t="n"/>
      <c r="V1" s="43" t="n"/>
      <c r="W1" s="44" t="n"/>
    </row>
    <row r="2" ht="22" customHeight="1">
      <c r="A2" s="2" t="inlineStr">
        <is>
          <t>Standardverteilung:</t>
        </is>
      </c>
      <c r="B2" s="2" t="inlineStr">
        <is>
          <t>Grundkostenanteil %:</t>
        </is>
      </c>
      <c r="C2" s="3" t="n">
        <v>0.3</v>
      </c>
      <c r="D2" s="2" t="inlineStr">
        <is>
          <t>Verbrauchskostenanteil %:</t>
        </is>
      </c>
      <c r="E2" s="3" t="n">
        <v>0.7</v>
      </c>
      <c r="F2" s="2" t="inlineStr">
        <is>
          <t>Abrechnungsjahr:</t>
        </is>
      </c>
      <c r="G2" s="4" t="n">
        <v>2026</v>
      </c>
    </row>
    <row r="3" ht="40" customHeight="1">
      <c r="A3" s="5" t="inlineStr">
        <is>
          <t>Abrechnungs-
jahr</t>
        </is>
      </c>
      <c r="B3" s="5" t="inlineStr">
        <is>
          <t>Zeitraum
von</t>
        </is>
      </c>
      <c r="C3" s="5" t="inlineStr">
        <is>
          <t>Zeitraum
bis</t>
        </is>
      </c>
      <c r="D3" s="5" t="inlineStr">
        <is>
          <t>Objekt</t>
        </is>
      </c>
      <c r="E3" s="5" t="inlineStr">
        <is>
          <t>Strasse</t>
        </is>
      </c>
      <c r="F3" s="5" t="inlineStr">
        <is>
          <t>PLZ</t>
        </is>
      </c>
      <c r="G3" s="5" t="inlineStr">
        <is>
          <t>Ort</t>
        </is>
      </c>
      <c r="H3" s="5" t="inlineStr">
        <is>
          <t>Einheit /
Wohnung</t>
        </is>
      </c>
      <c r="I3" s="5" t="inlineStr">
        <is>
          <t>Mieter /
Eigentuemer</t>
        </is>
      </c>
      <c r="J3" s="5" t="inlineStr">
        <is>
          <t>Bewohner-
anzahl</t>
        </is>
      </c>
      <c r="K3" s="5" t="inlineStr">
        <is>
          <t>Wohnflaeche
m2</t>
        </is>
      </c>
      <c r="L3" s="5" t="inlineStr">
        <is>
          <t>Verbrauch
Warmwasser m3</t>
        </is>
      </c>
      <c r="M3" s="5" t="inlineStr">
        <is>
          <t>Gesamt-
warmwasserkosten EUR</t>
        </is>
      </c>
      <c r="N3" s="5" t="inlineStr">
        <is>
          <t>Grundkosten-
anteil %</t>
        </is>
      </c>
      <c r="O3" s="5" t="inlineStr">
        <is>
          <t>Verbrauchskosten-
anteil %</t>
        </is>
      </c>
      <c r="P3" s="5" t="inlineStr">
        <is>
          <t>Grundkosten
EUR</t>
        </is>
      </c>
      <c r="Q3" s="5" t="inlineStr">
        <is>
          <t>Verbrauchs-
kosten EUR</t>
        </is>
      </c>
      <c r="R3" s="5" t="inlineStr">
        <is>
          <t>Gesamt-
kostenanteil EUR</t>
        </is>
      </c>
      <c r="S3" s="5" t="inlineStr">
        <is>
          <t>Vorauszahlung
EUR/Monat</t>
        </is>
      </c>
      <c r="T3" s="5" t="inlineStr">
        <is>
          <t>Vorauszahlungen
gesamt EUR</t>
        </is>
      </c>
      <c r="U3" s="5" t="inlineStr">
        <is>
          <t>Nachzahlung /
Guthaben EUR</t>
        </is>
      </c>
      <c r="V3" s="5" t="inlineStr">
        <is>
          <t>Abrechnungs-
status</t>
        </is>
      </c>
      <c r="W3" s="5" t="inlineStr">
        <is>
          <t>Hinweis</t>
        </is>
      </c>
    </row>
    <row r="4">
      <c r="A4" s="6" t="n">
        <v>2026</v>
      </c>
      <c r="B4" s="45" t="n">
        <v>46023</v>
      </c>
      <c r="C4" s="45" t="n">
        <v>46387</v>
      </c>
      <c r="D4" s="8" t="inlineStr">
        <is>
          <t>MFH Berlin</t>
        </is>
      </c>
      <c r="E4" s="8" t="inlineStr">
        <is>
          <t>Hauptstrasse 12</t>
        </is>
      </c>
      <c r="F4" s="8" t="inlineStr">
        <is>
          <t>10115</t>
        </is>
      </c>
      <c r="G4" s="8" t="inlineStr">
        <is>
          <t>Berlin</t>
        </is>
      </c>
      <c r="H4" s="9" t="inlineStr">
        <is>
          <t>Whg. 1A</t>
        </is>
      </c>
      <c r="I4" s="8" t="inlineStr">
        <is>
          <t>Thomas Becker</t>
        </is>
      </c>
      <c r="J4" s="6" t="n">
        <v>2</v>
      </c>
      <c r="K4" s="10" t="n">
        <v>62.5</v>
      </c>
      <c r="L4" s="11" t="n">
        <v>5.8</v>
      </c>
      <c r="M4" s="46" t="n">
        <v>3450</v>
      </c>
      <c r="N4" s="13">
        <f>$C$2</f>
        <v/>
      </c>
      <c r="O4" s="13">
        <f>$E$2</f>
        <v/>
      </c>
      <c r="P4" s="47">
        <f>IFERROR($C$2*M4*(K4/SUM(K4:K13)),0)</f>
        <v/>
      </c>
      <c r="Q4" s="47">
        <f>IFERROR($E$2*M4*(L4/SUM(L4:L13)),0)</f>
        <v/>
      </c>
      <c r="R4" s="47">
        <f>IFERROR(P4+Q4,0)</f>
        <v/>
      </c>
      <c r="S4" s="46" t="n">
        <v>85</v>
      </c>
      <c r="T4" s="47">
        <f>IFERROR(S4*12,0)</f>
        <v/>
      </c>
      <c r="U4" s="47">
        <f>IFERROR(R4-T4,0)</f>
        <v/>
      </c>
      <c r="V4" s="9">
        <f>IF(U4&gt;0,"Nachzahlung",IF(U4&lt;0,"Guthaben","Ausgeglichen"))</f>
        <v/>
      </c>
      <c r="W4" s="8">
        <f>IF(L4=0,"Bitte Verbrauch eintragen","")</f>
        <v/>
      </c>
    </row>
    <row r="5">
      <c r="A5" s="15" t="n">
        <v>2026</v>
      </c>
      <c r="B5" s="48" t="n">
        <v>46023</v>
      </c>
      <c r="C5" s="48" t="n">
        <v>46387</v>
      </c>
      <c r="D5" s="17" t="inlineStr">
        <is>
          <t>MFH Hamburg</t>
        </is>
      </c>
      <c r="E5" s="17" t="inlineStr">
        <is>
          <t>Lindenallee 7</t>
        </is>
      </c>
      <c r="F5" s="17" t="inlineStr">
        <is>
          <t>20095</t>
        </is>
      </c>
      <c r="G5" s="17" t="inlineStr">
        <is>
          <t>Hamburg</t>
        </is>
      </c>
      <c r="H5" s="18" t="inlineStr">
        <is>
          <t>Whg. 2B</t>
        </is>
      </c>
      <c r="I5" s="17" t="inlineStr">
        <is>
          <t>Sabine Mueller</t>
        </is>
      </c>
      <c r="J5" s="15" t="n">
        <v>2</v>
      </c>
      <c r="K5" s="19" t="n">
        <v>74</v>
      </c>
      <c r="L5" s="11" t="n">
        <v>6.9</v>
      </c>
      <c r="M5" s="46" t="n">
        <v>3450</v>
      </c>
      <c r="N5" s="20">
        <f>$C$2</f>
        <v/>
      </c>
      <c r="O5" s="20">
        <f>$E$2</f>
        <v/>
      </c>
      <c r="P5" s="49">
        <f>IFERROR($C$2*M5*(K5/SUM(K4:K13)),0)</f>
        <v/>
      </c>
      <c r="Q5" s="49">
        <f>IFERROR($E$2*M5*(L5/SUM(L4:L13)),0)</f>
        <v/>
      </c>
      <c r="R5" s="49">
        <f>IFERROR(P5+Q5,0)</f>
        <v/>
      </c>
      <c r="S5" s="46" t="n">
        <v>92</v>
      </c>
      <c r="T5" s="49">
        <f>IFERROR(S5*12,0)</f>
        <v/>
      </c>
      <c r="U5" s="49">
        <f>IFERROR(R5-T5,0)</f>
        <v/>
      </c>
      <c r="V5" s="18">
        <f>IF(U5&gt;0,"Nachzahlung",IF(U5&lt;0,"Guthaben","Ausgeglichen"))</f>
        <v/>
      </c>
      <c r="W5" s="17">
        <f>IF(L5=0,"Bitte Verbrauch eintragen","")</f>
        <v/>
      </c>
    </row>
    <row r="6">
      <c r="A6" s="6" t="n">
        <v>2026</v>
      </c>
      <c r="B6" s="45" t="n">
        <v>46023</v>
      </c>
      <c r="C6" s="45" t="n">
        <v>46387</v>
      </c>
      <c r="D6" s="8" t="inlineStr">
        <is>
          <t>MFH Koeln</t>
        </is>
      </c>
      <c r="E6" s="8" t="inlineStr">
        <is>
          <t>Goethestrasse 45</t>
        </is>
      </c>
      <c r="F6" s="8" t="inlineStr">
        <is>
          <t>50667</t>
        </is>
      </c>
      <c r="G6" s="8" t="inlineStr">
        <is>
          <t>Koeln</t>
        </is>
      </c>
      <c r="H6" s="9" t="inlineStr">
        <is>
          <t>Whg. 3C</t>
        </is>
      </c>
      <c r="I6" s="8" t="inlineStr">
        <is>
          <t>Andreas Schneider</t>
        </is>
      </c>
      <c r="J6" s="6" t="n">
        <v>1</v>
      </c>
      <c r="K6" s="10" t="n">
        <v>51.2</v>
      </c>
      <c r="L6" s="11" t="n">
        <v>4.1</v>
      </c>
      <c r="M6" s="46" t="n">
        <v>3450</v>
      </c>
      <c r="N6" s="13">
        <f>$C$2</f>
        <v/>
      </c>
      <c r="O6" s="13">
        <f>$E$2</f>
        <v/>
      </c>
      <c r="P6" s="47">
        <f>IFERROR($C$2*M6*(K6/SUM(K4:K13)),0)</f>
        <v/>
      </c>
      <c r="Q6" s="47">
        <f>IFERROR($E$2*M6*(L6/SUM(L4:L13)),0)</f>
        <v/>
      </c>
      <c r="R6" s="47">
        <f>IFERROR(P6+Q6,0)</f>
        <v/>
      </c>
      <c r="S6" s="46" t="n">
        <v>78</v>
      </c>
      <c r="T6" s="47">
        <f>IFERROR(S6*12,0)</f>
        <v/>
      </c>
      <c r="U6" s="47">
        <f>IFERROR(R6-T6,0)</f>
        <v/>
      </c>
      <c r="V6" s="9">
        <f>IF(U6&gt;0,"Nachzahlung",IF(U6&lt;0,"Guthaben","Ausgeglichen"))</f>
        <v/>
      </c>
      <c r="W6" s="8">
        <f>IF(L6=0,"Bitte Verbrauch eintragen","")</f>
        <v/>
      </c>
    </row>
    <row r="7">
      <c r="A7" s="15" t="n">
        <v>2026</v>
      </c>
      <c r="B7" s="48" t="n">
        <v>46023</v>
      </c>
      <c r="C7" s="48" t="n">
        <v>46387</v>
      </c>
      <c r="D7" s="17" t="inlineStr">
        <is>
          <t>MFH Frankfurt</t>
        </is>
      </c>
      <c r="E7" s="17" t="inlineStr">
        <is>
          <t>Bahnhofstrasse 18</t>
        </is>
      </c>
      <c r="F7" s="17" t="inlineStr">
        <is>
          <t>60313</t>
        </is>
      </c>
      <c r="G7" s="17" t="inlineStr">
        <is>
          <t>Frankfurt am Main</t>
        </is>
      </c>
      <c r="H7" s="18" t="inlineStr">
        <is>
          <t>Whg. 1B</t>
        </is>
      </c>
      <c r="I7" s="17" t="inlineStr">
        <is>
          <t>Petra Wagner</t>
        </is>
      </c>
      <c r="J7" s="15" t="n">
        <v>3</v>
      </c>
      <c r="K7" s="19" t="n">
        <v>88.40000000000001</v>
      </c>
      <c r="L7" s="11" t="n">
        <v>8.699999999999999</v>
      </c>
      <c r="M7" s="46" t="n">
        <v>3450</v>
      </c>
      <c r="N7" s="20">
        <f>$C$2</f>
        <v/>
      </c>
      <c r="O7" s="20">
        <f>$E$2</f>
        <v/>
      </c>
      <c r="P7" s="49">
        <f>IFERROR($C$2*M7*(K7/SUM(K4:K13)),0)</f>
        <v/>
      </c>
      <c r="Q7" s="49">
        <f>IFERROR($E$2*M7*(L7/SUM(L4:L13)),0)</f>
        <v/>
      </c>
      <c r="R7" s="49">
        <f>IFERROR(P7+Q7,0)</f>
        <v/>
      </c>
      <c r="S7" s="46" t="n">
        <v>110</v>
      </c>
      <c r="T7" s="49">
        <f>IFERROR(S7*12,0)</f>
        <v/>
      </c>
      <c r="U7" s="49">
        <f>IFERROR(R7-T7,0)</f>
        <v/>
      </c>
      <c r="V7" s="18">
        <f>IF(U7&gt;0,"Nachzahlung",IF(U7&lt;0,"Guthaben","Ausgeglichen"))</f>
        <v/>
      </c>
      <c r="W7" s="17">
        <f>IF(L7=0,"Bitte Verbrauch eintragen","")</f>
        <v/>
      </c>
    </row>
    <row r="8">
      <c r="A8" s="6" t="n">
        <v>2026</v>
      </c>
      <c r="B8" s="45" t="n">
        <v>46023</v>
      </c>
      <c r="C8" s="45" t="n">
        <v>46387</v>
      </c>
      <c r="D8" s="8" t="inlineStr">
        <is>
          <t>MFH Muenchen I</t>
        </is>
      </c>
      <c r="E8" s="8" t="inlineStr">
        <is>
          <t>Gartenweg 9</t>
        </is>
      </c>
      <c r="F8" s="8" t="inlineStr">
        <is>
          <t>80802</t>
        </is>
      </c>
      <c r="G8" s="8" t="inlineStr">
        <is>
          <t>Muenchen</t>
        </is>
      </c>
      <c r="H8" s="9" t="inlineStr">
        <is>
          <t>Whg. 4D</t>
        </is>
      </c>
      <c r="I8" s="8" t="inlineStr">
        <is>
          <t>Michael Hoffmann</t>
        </is>
      </c>
      <c r="J8" s="6" t="n">
        <v>2</v>
      </c>
      <c r="K8" s="10" t="n">
        <v>69.8</v>
      </c>
      <c r="L8" s="11" t="n">
        <v>6.2</v>
      </c>
      <c r="M8" s="46" t="n">
        <v>3450</v>
      </c>
      <c r="N8" s="13">
        <f>$C$2</f>
        <v/>
      </c>
      <c r="O8" s="13">
        <f>$E$2</f>
        <v/>
      </c>
      <c r="P8" s="47">
        <f>IFERROR($C$2*M8*(K8/SUM(K4:K13)),0)</f>
        <v/>
      </c>
      <c r="Q8" s="47">
        <f>IFERROR($E$2*M8*(L8/SUM(L4:L13)),0)</f>
        <v/>
      </c>
      <c r="R8" s="47">
        <f>IFERROR(P8+Q8,0)</f>
        <v/>
      </c>
      <c r="S8" s="46" t="n">
        <v>98</v>
      </c>
      <c r="T8" s="47">
        <f>IFERROR(S8*12,0)</f>
        <v/>
      </c>
      <c r="U8" s="47">
        <f>IFERROR(R8-T8,0)</f>
        <v/>
      </c>
      <c r="V8" s="9">
        <f>IF(U8&gt;0,"Nachzahlung",IF(U8&lt;0,"Guthaben","Ausgeglichen"))</f>
        <v/>
      </c>
      <c r="W8" s="8">
        <f>IF(L8=0,"Bitte Verbrauch eintragen","")</f>
        <v/>
      </c>
    </row>
    <row r="9">
      <c r="A9" s="15" t="n">
        <v>2026</v>
      </c>
      <c r="B9" s="48" t="n">
        <v>46023</v>
      </c>
      <c r="C9" s="48" t="n">
        <v>46387</v>
      </c>
      <c r="D9" s="17" t="inlineStr">
        <is>
          <t>MFH Leipzig</t>
        </is>
      </c>
      <c r="E9" s="17" t="inlineStr">
        <is>
          <t>Ahornweg 22</t>
        </is>
      </c>
      <c r="F9" s="17" t="inlineStr">
        <is>
          <t>04109</t>
        </is>
      </c>
      <c r="G9" s="17" t="inlineStr">
        <is>
          <t>Leipzig</t>
        </is>
      </c>
      <c r="H9" s="18" t="inlineStr">
        <is>
          <t>Whg. 2A</t>
        </is>
      </c>
      <c r="I9" s="17" t="inlineStr">
        <is>
          <t>Julia Richter</t>
        </is>
      </c>
      <c r="J9" s="15" t="n">
        <v>1</v>
      </c>
      <c r="K9" s="19" t="n">
        <v>57.3</v>
      </c>
      <c r="L9" s="11" t="n">
        <v>5</v>
      </c>
      <c r="M9" s="46" t="n">
        <v>3450</v>
      </c>
      <c r="N9" s="20">
        <f>$C$2</f>
        <v/>
      </c>
      <c r="O9" s="20">
        <f>$E$2</f>
        <v/>
      </c>
      <c r="P9" s="49">
        <f>IFERROR($C$2*M9*(K9/SUM(K4:K13)),0)</f>
        <v/>
      </c>
      <c r="Q9" s="49">
        <f>IFERROR($E$2*M9*(L9/SUM(L4:L13)),0)</f>
        <v/>
      </c>
      <c r="R9" s="49">
        <f>IFERROR(P9+Q9,0)</f>
        <v/>
      </c>
      <c r="S9" s="46" t="n">
        <v>81</v>
      </c>
      <c r="T9" s="49">
        <f>IFERROR(S9*12,0)</f>
        <v/>
      </c>
      <c r="U9" s="49">
        <f>IFERROR(R9-T9,0)</f>
        <v/>
      </c>
      <c r="V9" s="18">
        <f>IF(U9&gt;0,"Nachzahlung",IF(U9&lt;0,"Guthaben","Ausgeglichen"))</f>
        <v/>
      </c>
      <c r="W9" s="17">
        <f>IF(L9=0,"Bitte Verbrauch eintragen","")</f>
        <v/>
      </c>
    </row>
    <row r="10">
      <c r="A10" s="6" t="n">
        <v>2026</v>
      </c>
      <c r="B10" s="45" t="n">
        <v>46023</v>
      </c>
      <c r="C10" s="45" t="n">
        <v>46387</v>
      </c>
      <c r="D10" s="8" t="inlineStr">
        <is>
          <t>MFH Duesseldorf</t>
        </is>
      </c>
      <c r="E10" s="8" t="inlineStr">
        <is>
          <t>Mozartstrasse 31</t>
        </is>
      </c>
      <c r="F10" s="8" t="inlineStr">
        <is>
          <t>40210</t>
        </is>
      </c>
      <c r="G10" s="8" t="inlineStr">
        <is>
          <t>Duesseldorf</t>
        </is>
      </c>
      <c r="H10" s="9" t="inlineStr">
        <is>
          <t>Whg. 3A</t>
        </is>
      </c>
      <c r="I10" s="8" t="inlineStr">
        <is>
          <t>Stefan Weber</t>
        </is>
      </c>
      <c r="J10" s="6" t="n">
        <v>2</v>
      </c>
      <c r="K10" s="10" t="n">
        <v>76.59999999999999</v>
      </c>
      <c r="L10" s="11" t="n">
        <v>7.4</v>
      </c>
      <c r="M10" s="46" t="n">
        <v>3450</v>
      </c>
      <c r="N10" s="13">
        <f>$C$2</f>
        <v/>
      </c>
      <c r="O10" s="13">
        <f>$E$2</f>
        <v/>
      </c>
      <c r="P10" s="47">
        <f>IFERROR($C$2*M10*(K10/SUM(K4:K13)),0)</f>
        <v/>
      </c>
      <c r="Q10" s="47">
        <f>IFERROR($E$2*M10*(L10/SUM(L4:L13)),0)</f>
        <v/>
      </c>
      <c r="R10" s="47">
        <f>IFERROR(P10+Q10,0)</f>
        <v/>
      </c>
      <c r="S10" s="46" t="n">
        <v>95</v>
      </c>
      <c r="T10" s="47">
        <f>IFERROR(S10*12,0)</f>
        <v/>
      </c>
      <c r="U10" s="47">
        <f>IFERROR(R10-T10,0)</f>
        <v/>
      </c>
      <c r="V10" s="9">
        <f>IF(U10&gt;0,"Nachzahlung",IF(U10&lt;0,"Guthaben","Ausgeglichen"))</f>
        <v/>
      </c>
      <c r="W10" s="8">
        <f>IF(L10=0,"Bitte Verbrauch eintragen","")</f>
        <v/>
      </c>
    </row>
    <row r="11">
      <c r="A11" s="15" t="n">
        <v>2026</v>
      </c>
      <c r="B11" s="48" t="n">
        <v>46023</v>
      </c>
      <c r="C11" s="48" t="n">
        <v>46387</v>
      </c>
      <c r="D11" s="17" t="inlineStr">
        <is>
          <t>MFH Hannover</t>
        </is>
      </c>
      <c r="E11" s="17" t="inlineStr">
        <is>
          <t>Parkstrasse 14</t>
        </is>
      </c>
      <c r="F11" s="17" t="inlineStr">
        <is>
          <t>30159</t>
        </is>
      </c>
      <c r="G11" s="17" t="inlineStr">
        <is>
          <t>Hannover</t>
        </is>
      </c>
      <c r="H11" s="18" t="inlineStr">
        <is>
          <t>Whg. 1C</t>
        </is>
      </c>
      <c r="I11" s="17" t="inlineStr">
        <is>
          <t>Claudia Fischer</t>
        </is>
      </c>
      <c r="J11" s="15" t="n">
        <v>1</v>
      </c>
      <c r="K11" s="19" t="n">
        <v>49.7</v>
      </c>
      <c r="L11" s="11" t="n">
        <v>3.9</v>
      </c>
      <c r="M11" s="46" t="n">
        <v>3450</v>
      </c>
      <c r="N11" s="20">
        <f>$C$2</f>
        <v/>
      </c>
      <c r="O11" s="20">
        <f>$E$2</f>
        <v/>
      </c>
      <c r="P11" s="49">
        <f>IFERROR($C$2*M11*(K11/SUM(K4:K13)),0)</f>
        <v/>
      </c>
      <c r="Q11" s="49">
        <f>IFERROR($E$2*M11*(L11/SUM(L4:L13)),0)</f>
        <v/>
      </c>
      <c r="R11" s="49">
        <f>IFERROR(P11+Q11,0)</f>
        <v/>
      </c>
      <c r="S11" s="46" t="n">
        <v>72</v>
      </c>
      <c r="T11" s="49">
        <f>IFERROR(S11*12,0)</f>
        <v/>
      </c>
      <c r="U11" s="49">
        <f>IFERROR(R11-T11,0)</f>
        <v/>
      </c>
      <c r="V11" s="18">
        <f>IF(U11&gt;0,"Nachzahlung",IF(U11&lt;0,"Guthaben","Ausgeglichen"))</f>
        <v/>
      </c>
      <c r="W11" s="17">
        <f>IF(L11=0,"Bitte Verbrauch eintragen","")</f>
        <v/>
      </c>
    </row>
    <row r="12">
      <c r="A12" s="6" t="n">
        <v>2026</v>
      </c>
      <c r="B12" s="45" t="n">
        <v>46023</v>
      </c>
      <c r="C12" s="45" t="n">
        <v>46387</v>
      </c>
      <c r="D12" s="8" t="inlineStr">
        <is>
          <t>MFH Dresden</t>
        </is>
      </c>
      <c r="E12" s="8" t="inlineStr">
        <is>
          <t>Kaiserstrasse 8</t>
        </is>
      </c>
      <c r="F12" s="8" t="inlineStr">
        <is>
          <t>01067</t>
        </is>
      </c>
      <c r="G12" s="8" t="inlineStr">
        <is>
          <t>Dresden</t>
        </is>
      </c>
      <c r="H12" s="9" t="inlineStr">
        <is>
          <t>Whg. 2C</t>
        </is>
      </c>
      <c r="I12" s="8" t="inlineStr">
        <is>
          <t>Markus Bauer</t>
        </is>
      </c>
      <c r="J12" s="6" t="n">
        <v>3</v>
      </c>
      <c r="K12" s="10" t="n">
        <v>83.09999999999999</v>
      </c>
      <c r="L12" s="11" t="n">
        <v>7.8</v>
      </c>
      <c r="M12" s="46" t="n">
        <v>3450</v>
      </c>
      <c r="N12" s="13">
        <f>$C$2</f>
        <v/>
      </c>
      <c r="O12" s="13">
        <f>$E$2</f>
        <v/>
      </c>
      <c r="P12" s="47">
        <f>IFERROR($C$2*M12*(K12/SUM(K4:K13)),0)</f>
        <v/>
      </c>
      <c r="Q12" s="47">
        <f>IFERROR($E$2*M12*(L12/SUM(L4:L13)),0)</f>
        <v/>
      </c>
      <c r="R12" s="47">
        <f>IFERROR(P12+Q12,0)</f>
        <v/>
      </c>
      <c r="S12" s="46" t="n">
        <v>105</v>
      </c>
      <c r="T12" s="47">
        <f>IFERROR(S12*12,0)</f>
        <v/>
      </c>
      <c r="U12" s="47">
        <f>IFERROR(R12-T12,0)</f>
        <v/>
      </c>
      <c r="V12" s="9">
        <f>IF(U12&gt;0,"Nachzahlung",IF(U12&lt;0,"Guthaben","Ausgeglichen"))</f>
        <v/>
      </c>
      <c r="W12" s="8">
        <f>IF(L12=0,"Bitte Verbrauch eintragen","")</f>
        <v/>
      </c>
    </row>
    <row r="13">
      <c r="A13" s="15" t="n">
        <v>2026</v>
      </c>
      <c r="B13" s="48" t="n">
        <v>46023</v>
      </c>
      <c r="C13" s="48" t="n">
        <v>46387</v>
      </c>
      <c r="D13" s="17" t="inlineStr">
        <is>
          <t>MFH Muenchen II</t>
        </is>
      </c>
      <c r="E13" s="17" t="inlineStr">
        <is>
          <t>Ringstrasse 5</t>
        </is>
      </c>
      <c r="F13" s="17" t="inlineStr">
        <is>
          <t>80331</t>
        </is>
      </c>
      <c r="G13" s="17" t="inlineStr">
        <is>
          <t>Muenchen</t>
        </is>
      </c>
      <c r="H13" s="18" t="inlineStr">
        <is>
          <t>Whg. 4A</t>
        </is>
      </c>
      <c r="I13" s="17" t="inlineStr">
        <is>
          <t>Nicole Schulz</t>
        </is>
      </c>
      <c r="J13" s="15" t="n">
        <v>2</v>
      </c>
      <c r="K13" s="19" t="n">
        <v>65.40000000000001</v>
      </c>
      <c r="L13" s="11" t="n">
        <v>5.6</v>
      </c>
      <c r="M13" s="46" t="n">
        <v>3450</v>
      </c>
      <c r="N13" s="20">
        <f>$C$2</f>
        <v/>
      </c>
      <c r="O13" s="20">
        <f>$E$2</f>
        <v/>
      </c>
      <c r="P13" s="49">
        <f>IFERROR($C$2*M13*(K13/SUM(K4:K13)),0)</f>
        <v/>
      </c>
      <c r="Q13" s="49">
        <f>IFERROR($E$2*M13*(L13/SUM(L4:L13)),0)</f>
        <v/>
      </c>
      <c r="R13" s="49">
        <f>IFERROR(P13+Q13,0)</f>
        <v/>
      </c>
      <c r="S13" s="46" t="n">
        <v>90</v>
      </c>
      <c r="T13" s="49">
        <f>IFERROR(S13*12,0)</f>
        <v/>
      </c>
      <c r="U13" s="49">
        <f>IFERROR(R13-T13,0)</f>
        <v/>
      </c>
      <c r="V13" s="18">
        <f>IF(U13&gt;0,"Nachzahlung",IF(U13&lt;0,"Guthaben","Ausgeglichen"))</f>
        <v/>
      </c>
      <c r="W13" s="17">
        <f>IF(L13=0,"Bitte Verbrauch eintragen","")</f>
        <v/>
      </c>
    </row>
    <row r="14" ht="20" customHeight="1">
      <c r="A14" s="22" t="inlineStr">
        <is>
          <t>SUMMEN</t>
        </is>
      </c>
      <c r="B14" s="23" t="inlineStr"/>
      <c r="C14" s="23" t="inlineStr"/>
      <c r="D14" s="23" t="inlineStr"/>
      <c r="E14" s="23" t="inlineStr"/>
      <c r="F14" s="23" t="inlineStr"/>
      <c r="G14" s="23" t="inlineStr"/>
      <c r="H14" s="23" t="inlineStr"/>
      <c r="I14" s="23" t="inlineStr"/>
      <c r="J14" s="24">
        <f>SUM(J4:J13)</f>
        <v/>
      </c>
      <c r="K14" s="25">
        <f>SUM(K4:K13)</f>
        <v/>
      </c>
      <c r="L14" s="25">
        <f>SUM(L4:L13)</f>
        <v/>
      </c>
      <c r="M14" s="23" t="inlineStr"/>
      <c r="N14" s="23" t="inlineStr"/>
      <c r="O14" s="23" t="inlineStr"/>
      <c r="P14" s="50">
        <f>SUM(P4:P13)</f>
        <v/>
      </c>
      <c r="Q14" s="50">
        <f>SUM(Q4:Q13)</f>
        <v/>
      </c>
      <c r="R14" s="50">
        <f>SUM(R4:R13)</f>
        <v/>
      </c>
      <c r="S14" s="50">
        <f>SUM(S4:S13)</f>
        <v/>
      </c>
      <c r="T14" s="50">
        <f>SUM(T4:T13)</f>
        <v/>
      </c>
      <c r="U14" s="50">
        <f>SUM(U4:U13)</f>
        <v/>
      </c>
      <c r="V14" s="23" t="inlineStr"/>
      <c r="W14" s="23" t="inlineStr"/>
    </row>
  </sheetData>
  <mergeCells count="1">
    <mergeCell ref="A1:W1"/>
  </mergeCells>
  <conditionalFormatting sqref="V4:V13">
    <cfRule type="expression" priority="1" dxfId="0" stopIfTrue="1">
      <formula>V4="Nachzahlung"</formula>
    </cfRule>
    <cfRule type="expression" priority="2" dxfId="1" stopIfTrue="1">
      <formula>V4="Guthaben"</formula>
    </cfRule>
    <cfRule type="expression" priority="3" dxfId="2" stopIfTrue="1">
      <formula>V4="Ausgeglichen"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27"/>
  <sheetViews>
    <sheetView workbookViewId="0">
      <pane ySplit="16" topLeftCell="A17" activePane="bottomLeft" state="frozen"/>
      <selection pane="bottomLeft" activeCell="A1" sqref="A1"/>
    </sheetView>
  </sheetViews>
  <sheetFormatPr baseColWidth="8" defaultRowHeight="15"/>
  <cols>
    <col width="14" customWidth="1" min="1" max="1"/>
    <col width="22" customWidth="1" min="2" max="2"/>
    <col width="13" customWidth="1" min="3" max="3"/>
    <col width="13" customWidth="1" min="4" max="4"/>
    <col width="14" customWidth="1" min="5" max="5"/>
    <col width="14" customWidth="1" min="6" max="6"/>
    <col width="15" customWidth="1" min="7" max="7"/>
    <col width="16" customWidth="1" min="8" max="8"/>
    <col width="15" customWidth="1" min="9" max="9"/>
    <col width="13" customWidth="1" min="10" max="10"/>
  </cols>
  <sheetData>
    <row r="1">
      <c r="A1" s="1" t="inlineStr">
        <is>
          <t>Auswertung – Warmwasserkosten 2026</t>
        </is>
      </c>
      <c r="B1" s="43" t="n"/>
      <c r="C1" s="43" t="n"/>
      <c r="D1" s="43" t="n"/>
      <c r="E1" s="43" t="n"/>
      <c r="F1" s="43" t="n"/>
      <c r="G1" s="43" t="n"/>
      <c r="H1" s="43" t="n"/>
      <c r="I1" s="44" t="n"/>
    </row>
    <row r="2"/>
    <row r="3">
      <c r="A3" s="27" t="inlineStr">
        <is>
          <t>Gesamtzusammenfassung</t>
        </is>
      </c>
      <c r="B3" s="28" t="inlineStr"/>
      <c r="C3" s="28" t="inlineStr"/>
      <c r="D3" s="28" t="inlineStr"/>
      <c r="E3" s="28" t="inlineStr"/>
      <c r="F3" s="28" t="inlineStr"/>
      <c r="G3" s="28" t="inlineStr"/>
      <c r="H3" s="28" t="inlineStr"/>
      <c r="I3" s="28" t="inlineStr"/>
    </row>
    <row r="4">
      <c r="A4" s="29" t="inlineStr">
        <is>
          <t>Anzahl Einheiten</t>
        </is>
      </c>
      <c r="B4" s="30">
        <f>COUNTA(Warmwasserkosten!H4:H13)</f>
        <v/>
      </c>
      <c r="C4" s="31" t="inlineStr"/>
      <c r="D4" s="31" t="inlineStr"/>
      <c r="E4" s="31" t="inlineStr"/>
      <c r="F4" s="31" t="inlineStr"/>
      <c r="G4" s="31" t="inlineStr"/>
      <c r="H4" s="31" t="inlineStr"/>
      <c r="I4" s="31" t="inlineStr"/>
    </row>
    <row r="5">
      <c r="A5" s="32" t="inlineStr">
        <is>
          <t>Gesamtwohnflaeche m2</t>
        </is>
      </c>
      <c r="B5" s="33">
        <f>SUM(Warmwasserkosten!K4:K13)</f>
        <v/>
      </c>
      <c r="C5" s="34" t="inlineStr"/>
      <c r="D5" s="34" t="inlineStr"/>
      <c r="E5" s="34" t="inlineStr"/>
      <c r="F5" s="34" t="inlineStr"/>
      <c r="G5" s="34" t="inlineStr"/>
      <c r="H5" s="34" t="inlineStr"/>
      <c r="I5" s="34" t="inlineStr"/>
    </row>
    <row r="6">
      <c r="A6" s="29" t="inlineStr">
        <is>
          <t>Gesamter Warmwasserverbrauch m3</t>
        </is>
      </c>
      <c r="B6" s="35">
        <f>SUM(Warmwasserkosten!L4:L13)</f>
        <v/>
      </c>
      <c r="C6" s="31" t="inlineStr"/>
      <c r="D6" s="31" t="inlineStr"/>
      <c r="E6" s="31" t="inlineStr"/>
      <c r="F6" s="31" t="inlineStr"/>
      <c r="G6" s="31" t="inlineStr"/>
      <c r="H6" s="31" t="inlineStr"/>
      <c r="I6" s="31" t="inlineStr"/>
    </row>
    <row r="7">
      <c r="A7" s="32" t="inlineStr">
        <is>
          <t>Gesamtkosten Warmwasser EUR</t>
        </is>
      </c>
      <c r="B7" s="51">
        <f>IFERROR(SUM(Warmwasserkosten!R4:R13),0)</f>
        <v/>
      </c>
      <c r="C7" s="34" t="inlineStr"/>
      <c r="D7" s="34" t="inlineStr"/>
      <c r="E7" s="34" t="inlineStr"/>
      <c r="F7" s="34" t="inlineStr"/>
      <c r="G7" s="34" t="inlineStr"/>
      <c r="H7" s="34" t="inlineStr"/>
      <c r="I7" s="34" t="inlineStr"/>
    </row>
    <row r="8">
      <c r="A8" s="29" t="inlineStr">
        <is>
          <t>Durchschnittskosten je m2 EUR</t>
        </is>
      </c>
      <c r="B8" s="52">
        <f>IFERROR(SUM(Warmwasserkosten!R4:R13)/SUM(Warmwasserkosten!K4:K13),0)</f>
        <v/>
      </c>
      <c r="C8" s="31" t="inlineStr"/>
      <c r="D8" s="31" t="inlineStr"/>
      <c r="E8" s="31" t="inlineStr"/>
      <c r="F8" s="31" t="inlineStr"/>
      <c r="G8" s="31" t="inlineStr"/>
      <c r="H8" s="31" t="inlineStr"/>
      <c r="I8" s="31" t="inlineStr"/>
    </row>
    <row r="9">
      <c r="A9" s="32" t="inlineStr">
        <is>
          <t>Durchschnittskosten je Einheit EUR</t>
        </is>
      </c>
      <c r="B9" s="51">
        <f>IFERROR(AVERAGE(Warmwasserkosten!R4:R13),0)</f>
        <v/>
      </c>
      <c r="C9" s="34" t="inlineStr"/>
      <c r="D9" s="34" t="inlineStr"/>
      <c r="E9" s="34" t="inlineStr"/>
      <c r="F9" s="34" t="inlineStr"/>
      <c r="G9" s="34" t="inlineStr"/>
      <c r="H9" s="34" t="inlineStr"/>
      <c r="I9" s="34" t="inlineStr"/>
    </row>
    <row r="10">
      <c r="A10" s="29" t="inlineStr">
        <is>
          <t>Anteil Grundkosten gesamt EUR</t>
        </is>
      </c>
      <c r="B10" s="52">
        <f>IFERROR(SUM(Warmwasserkosten!P4:P13),0)</f>
        <v/>
      </c>
      <c r="C10" s="31" t="inlineStr"/>
      <c r="D10" s="31" t="inlineStr"/>
      <c r="E10" s="31" t="inlineStr"/>
      <c r="F10" s="31" t="inlineStr"/>
      <c r="G10" s="31" t="inlineStr"/>
      <c r="H10" s="31" t="inlineStr"/>
      <c r="I10" s="31" t="inlineStr"/>
    </row>
    <row r="11">
      <c r="A11" s="32" t="inlineStr">
        <is>
          <t>Anteil Verbrauchskosten gesamt EUR</t>
        </is>
      </c>
      <c r="B11" s="51">
        <f>IFERROR(SUM(Warmwasserkosten!Q4:Q13),0)</f>
        <v/>
      </c>
      <c r="C11" s="34" t="inlineStr"/>
      <c r="D11" s="34" t="inlineStr"/>
      <c r="E11" s="34" t="inlineStr"/>
      <c r="F11" s="34" t="inlineStr"/>
      <c r="G11" s="34" t="inlineStr"/>
      <c r="H11" s="34" t="inlineStr"/>
      <c r="I11" s="34" t="inlineStr"/>
    </row>
    <row r="12">
      <c r="A12" s="29" t="inlineStr">
        <is>
          <t>Anzahl Nachzahlungen</t>
        </is>
      </c>
      <c r="B12" s="30">
        <f>COUNTIF(Warmwasserkosten!V4:V13,"Nachzahlung")</f>
        <v/>
      </c>
      <c r="C12" s="31" t="inlineStr"/>
      <c r="D12" s="31" t="inlineStr"/>
      <c r="E12" s="31" t="inlineStr"/>
      <c r="F12" s="31" t="inlineStr"/>
      <c r="G12" s="31" t="inlineStr"/>
      <c r="H12" s="31" t="inlineStr"/>
      <c r="I12" s="31" t="inlineStr"/>
    </row>
    <row r="13">
      <c r="A13" s="32" t="inlineStr">
        <is>
          <t>Anzahl Guthaben</t>
        </is>
      </c>
      <c r="B13" s="38">
        <f>COUNTIF(Warmwasserkosten!V4:V13,"Guthaben")</f>
        <v/>
      </c>
      <c r="C13" s="34" t="inlineStr"/>
      <c r="D13" s="34" t="inlineStr"/>
      <c r="E13" s="34" t="inlineStr"/>
      <c r="F13" s="34" t="inlineStr"/>
      <c r="G13" s="34" t="inlineStr"/>
      <c r="H13" s="34" t="inlineStr"/>
      <c r="I13" s="34" t="inlineStr"/>
    </row>
    <row r="14">
      <c r="A14" s="29" t="inlineStr">
        <is>
          <t>Anzahl Ausgeglichen</t>
        </is>
      </c>
      <c r="B14" s="30">
        <f>COUNTIF(Warmwasserkosten!V4:V13,"Ausgeglichen")</f>
        <v/>
      </c>
      <c r="C14" s="31" t="inlineStr"/>
      <c r="D14" s="31" t="inlineStr"/>
      <c r="E14" s="31" t="inlineStr"/>
      <c r="F14" s="31" t="inlineStr"/>
      <c r="G14" s="31" t="inlineStr"/>
      <c r="H14" s="31" t="inlineStr"/>
      <c r="I14" s="31" t="inlineStr"/>
    </row>
    <row r="15"/>
    <row r="16" ht="35" customHeight="1">
      <c r="A16" s="5" t="inlineStr">
        <is>
          <t>Einheit /
Wohnung</t>
        </is>
      </c>
      <c r="B16" s="5" t="inlineStr">
        <is>
          <t>Mieter /
Eigentuemer</t>
        </is>
      </c>
      <c r="C16" s="5" t="inlineStr">
        <is>
          <t>Wohnflaeche
m2</t>
        </is>
      </c>
      <c r="D16" s="5" t="inlineStr">
        <is>
          <t>Verbrauch
m3</t>
        </is>
      </c>
      <c r="E16" s="5" t="inlineStr">
        <is>
          <t>Grundkosten
EUR</t>
        </is>
      </c>
      <c r="F16" s="5" t="inlineStr">
        <is>
          <t>Verbrauchs-
kosten EUR</t>
        </is>
      </c>
      <c r="G16" s="5" t="inlineStr">
        <is>
          <t>Gesamt-
kostenanteil EUR</t>
        </is>
      </c>
      <c r="H16" s="5" t="inlineStr">
        <is>
          <t>Vorauszahlungen
gesamt EUR</t>
        </is>
      </c>
      <c r="I16" s="5" t="inlineStr">
        <is>
          <t>Nachzahlung /
Guthaben EUR</t>
        </is>
      </c>
      <c r="J16" s="5" t="inlineStr">
        <is>
          <t>Status</t>
        </is>
      </c>
    </row>
    <row r="17" ht="18" customHeight="1">
      <c r="A17" s="9" t="inlineStr">
        <is>
          <t>Whg. 1A</t>
        </is>
      </c>
      <c r="B17" s="8">
        <f>IFERROR(VLOOKUP(A17,Warmwasserkosten!H4:W13,2,0),"")</f>
        <v/>
      </c>
      <c r="C17" s="10">
        <f>IFERROR(VLOOKUP(A17,Warmwasserkosten!H4:W13,4,0),0)</f>
        <v/>
      </c>
      <c r="D17" s="10">
        <f>IFERROR(VLOOKUP(A17,Warmwasserkosten!H4:W13,5,0),0)</f>
        <v/>
      </c>
      <c r="E17" s="47">
        <f>IFERROR(VLOOKUP(A17,Warmwasserkosten!H4:W13,9,0),0)</f>
        <v/>
      </c>
      <c r="F17" s="47">
        <f>IFERROR(VLOOKUP(A17,Warmwasserkosten!H4:W13,10,0),0)</f>
        <v/>
      </c>
      <c r="G17" s="47">
        <f>IFERROR(VLOOKUP(A17,Warmwasserkosten!H4:W13,11,0),0)</f>
        <v/>
      </c>
      <c r="H17" s="47">
        <f>IFERROR(VLOOKUP(A17,Warmwasserkosten!H4:W13,13,0),0)</f>
        <v/>
      </c>
      <c r="I17" s="47">
        <f>IFERROR(VLOOKUP(A17,Warmwasserkosten!H4:W13,14,0),0)</f>
        <v/>
      </c>
      <c r="J17" s="9">
        <f>IFERROR(VLOOKUP(A17,Warmwasserkosten!H4:W13,15,0),"")</f>
        <v/>
      </c>
    </row>
    <row r="18" ht="18" customHeight="1">
      <c r="A18" s="18" t="inlineStr">
        <is>
          <t>Whg. 2B</t>
        </is>
      </c>
      <c r="B18" s="17">
        <f>IFERROR(VLOOKUP(A18,Warmwasserkosten!H4:W13,2,0),"")</f>
        <v/>
      </c>
      <c r="C18" s="19">
        <f>IFERROR(VLOOKUP(A18,Warmwasserkosten!H4:W13,4,0),0)</f>
        <v/>
      </c>
      <c r="D18" s="19">
        <f>IFERROR(VLOOKUP(A18,Warmwasserkosten!H4:W13,5,0),0)</f>
        <v/>
      </c>
      <c r="E18" s="49">
        <f>IFERROR(VLOOKUP(A18,Warmwasserkosten!H4:W13,9,0),0)</f>
        <v/>
      </c>
      <c r="F18" s="49">
        <f>IFERROR(VLOOKUP(A18,Warmwasserkosten!H4:W13,10,0),0)</f>
        <v/>
      </c>
      <c r="G18" s="49">
        <f>IFERROR(VLOOKUP(A18,Warmwasserkosten!H4:W13,11,0),0)</f>
        <v/>
      </c>
      <c r="H18" s="49">
        <f>IFERROR(VLOOKUP(A18,Warmwasserkosten!H4:W13,13,0),0)</f>
        <v/>
      </c>
      <c r="I18" s="49">
        <f>IFERROR(VLOOKUP(A18,Warmwasserkosten!H4:W13,14,0),0)</f>
        <v/>
      </c>
      <c r="J18" s="18">
        <f>IFERROR(VLOOKUP(A18,Warmwasserkosten!H4:W13,15,0),"")</f>
        <v/>
      </c>
    </row>
    <row r="19" ht="18" customHeight="1">
      <c r="A19" s="9" t="inlineStr">
        <is>
          <t>Whg. 3C</t>
        </is>
      </c>
      <c r="B19" s="8">
        <f>IFERROR(VLOOKUP(A19,Warmwasserkosten!H4:W13,2,0),"")</f>
        <v/>
      </c>
      <c r="C19" s="10">
        <f>IFERROR(VLOOKUP(A19,Warmwasserkosten!H4:W13,4,0),0)</f>
        <v/>
      </c>
      <c r="D19" s="10">
        <f>IFERROR(VLOOKUP(A19,Warmwasserkosten!H4:W13,5,0),0)</f>
        <v/>
      </c>
      <c r="E19" s="47">
        <f>IFERROR(VLOOKUP(A19,Warmwasserkosten!H4:W13,9,0),0)</f>
        <v/>
      </c>
      <c r="F19" s="47">
        <f>IFERROR(VLOOKUP(A19,Warmwasserkosten!H4:W13,10,0),0)</f>
        <v/>
      </c>
      <c r="G19" s="47">
        <f>IFERROR(VLOOKUP(A19,Warmwasserkosten!H4:W13,11,0),0)</f>
        <v/>
      </c>
      <c r="H19" s="47">
        <f>IFERROR(VLOOKUP(A19,Warmwasserkosten!H4:W13,13,0),0)</f>
        <v/>
      </c>
      <c r="I19" s="47">
        <f>IFERROR(VLOOKUP(A19,Warmwasserkosten!H4:W13,14,0),0)</f>
        <v/>
      </c>
      <c r="J19" s="9">
        <f>IFERROR(VLOOKUP(A19,Warmwasserkosten!H4:W13,15,0),"")</f>
        <v/>
      </c>
    </row>
    <row r="20" ht="18" customHeight="1">
      <c r="A20" s="18" t="inlineStr">
        <is>
          <t>Whg. 1B</t>
        </is>
      </c>
      <c r="B20" s="17">
        <f>IFERROR(VLOOKUP(A20,Warmwasserkosten!H4:W13,2,0),"")</f>
        <v/>
      </c>
      <c r="C20" s="19">
        <f>IFERROR(VLOOKUP(A20,Warmwasserkosten!H4:W13,4,0),0)</f>
        <v/>
      </c>
      <c r="D20" s="19">
        <f>IFERROR(VLOOKUP(A20,Warmwasserkosten!H4:W13,5,0),0)</f>
        <v/>
      </c>
      <c r="E20" s="49">
        <f>IFERROR(VLOOKUP(A20,Warmwasserkosten!H4:W13,9,0),0)</f>
        <v/>
      </c>
      <c r="F20" s="49">
        <f>IFERROR(VLOOKUP(A20,Warmwasserkosten!H4:W13,10,0),0)</f>
        <v/>
      </c>
      <c r="G20" s="49">
        <f>IFERROR(VLOOKUP(A20,Warmwasserkosten!H4:W13,11,0),0)</f>
        <v/>
      </c>
      <c r="H20" s="49">
        <f>IFERROR(VLOOKUP(A20,Warmwasserkosten!H4:W13,13,0),0)</f>
        <v/>
      </c>
      <c r="I20" s="49">
        <f>IFERROR(VLOOKUP(A20,Warmwasserkosten!H4:W13,14,0),0)</f>
        <v/>
      </c>
      <c r="J20" s="18">
        <f>IFERROR(VLOOKUP(A20,Warmwasserkosten!H4:W13,15,0),"")</f>
        <v/>
      </c>
    </row>
    <row r="21" ht="18" customHeight="1">
      <c r="A21" s="9" t="inlineStr">
        <is>
          <t>Whg. 4D</t>
        </is>
      </c>
      <c r="B21" s="8">
        <f>IFERROR(VLOOKUP(A21,Warmwasserkosten!H4:W13,2,0),"")</f>
        <v/>
      </c>
      <c r="C21" s="10">
        <f>IFERROR(VLOOKUP(A21,Warmwasserkosten!H4:W13,4,0),0)</f>
        <v/>
      </c>
      <c r="D21" s="10">
        <f>IFERROR(VLOOKUP(A21,Warmwasserkosten!H4:W13,5,0),0)</f>
        <v/>
      </c>
      <c r="E21" s="47">
        <f>IFERROR(VLOOKUP(A21,Warmwasserkosten!H4:W13,9,0),0)</f>
        <v/>
      </c>
      <c r="F21" s="47">
        <f>IFERROR(VLOOKUP(A21,Warmwasserkosten!H4:W13,10,0),0)</f>
        <v/>
      </c>
      <c r="G21" s="47">
        <f>IFERROR(VLOOKUP(A21,Warmwasserkosten!H4:W13,11,0),0)</f>
        <v/>
      </c>
      <c r="H21" s="47">
        <f>IFERROR(VLOOKUP(A21,Warmwasserkosten!H4:W13,13,0),0)</f>
        <v/>
      </c>
      <c r="I21" s="47">
        <f>IFERROR(VLOOKUP(A21,Warmwasserkosten!H4:W13,14,0),0)</f>
        <v/>
      </c>
      <c r="J21" s="9">
        <f>IFERROR(VLOOKUP(A21,Warmwasserkosten!H4:W13,15,0),"")</f>
        <v/>
      </c>
    </row>
    <row r="22" ht="18" customHeight="1">
      <c r="A22" s="18" t="inlineStr">
        <is>
          <t>Whg. 2A</t>
        </is>
      </c>
      <c r="B22" s="17">
        <f>IFERROR(VLOOKUP(A22,Warmwasserkosten!H4:W13,2,0),"")</f>
        <v/>
      </c>
      <c r="C22" s="19">
        <f>IFERROR(VLOOKUP(A22,Warmwasserkosten!H4:W13,4,0),0)</f>
        <v/>
      </c>
      <c r="D22" s="19">
        <f>IFERROR(VLOOKUP(A22,Warmwasserkosten!H4:W13,5,0),0)</f>
        <v/>
      </c>
      <c r="E22" s="49">
        <f>IFERROR(VLOOKUP(A22,Warmwasserkosten!H4:W13,9,0),0)</f>
        <v/>
      </c>
      <c r="F22" s="49">
        <f>IFERROR(VLOOKUP(A22,Warmwasserkosten!H4:W13,10,0),0)</f>
        <v/>
      </c>
      <c r="G22" s="49">
        <f>IFERROR(VLOOKUP(A22,Warmwasserkosten!H4:W13,11,0),0)</f>
        <v/>
      </c>
      <c r="H22" s="49">
        <f>IFERROR(VLOOKUP(A22,Warmwasserkosten!H4:W13,13,0),0)</f>
        <v/>
      </c>
      <c r="I22" s="49">
        <f>IFERROR(VLOOKUP(A22,Warmwasserkosten!H4:W13,14,0),0)</f>
        <v/>
      </c>
      <c r="J22" s="18">
        <f>IFERROR(VLOOKUP(A22,Warmwasserkosten!H4:W13,15,0),"")</f>
        <v/>
      </c>
    </row>
    <row r="23" ht="18" customHeight="1">
      <c r="A23" s="9" t="inlineStr">
        <is>
          <t>Whg. 3A</t>
        </is>
      </c>
      <c r="B23" s="8">
        <f>IFERROR(VLOOKUP(A23,Warmwasserkosten!H4:W13,2,0),"")</f>
        <v/>
      </c>
      <c r="C23" s="10">
        <f>IFERROR(VLOOKUP(A23,Warmwasserkosten!H4:W13,4,0),0)</f>
        <v/>
      </c>
      <c r="D23" s="10">
        <f>IFERROR(VLOOKUP(A23,Warmwasserkosten!H4:W13,5,0),0)</f>
        <v/>
      </c>
      <c r="E23" s="47">
        <f>IFERROR(VLOOKUP(A23,Warmwasserkosten!H4:W13,9,0),0)</f>
        <v/>
      </c>
      <c r="F23" s="47">
        <f>IFERROR(VLOOKUP(A23,Warmwasserkosten!H4:W13,10,0),0)</f>
        <v/>
      </c>
      <c r="G23" s="47">
        <f>IFERROR(VLOOKUP(A23,Warmwasserkosten!H4:W13,11,0),0)</f>
        <v/>
      </c>
      <c r="H23" s="47">
        <f>IFERROR(VLOOKUP(A23,Warmwasserkosten!H4:W13,13,0),0)</f>
        <v/>
      </c>
      <c r="I23" s="47">
        <f>IFERROR(VLOOKUP(A23,Warmwasserkosten!H4:W13,14,0),0)</f>
        <v/>
      </c>
      <c r="J23" s="9">
        <f>IFERROR(VLOOKUP(A23,Warmwasserkosten!H4:W13,15,0),"")</f>
        <v/>
      </c>
    </row>
    <row r="24" ht="18" customHeight="1">
      <c r="A24" s="18" t="inlineStr">
        <is>
          <t>Whg. 1C</t>
        </is>
      </c>
      <c r="B24" s="17">
        <f>IFERROR(VLOOKUP(A24,Warmwasserkosten!H4:W13,2,0),"")</f>
        <v/>
      </c>
      <c r="C24" s="19">
        <f>IFERROR(VLOOKUP(A24,Warmwasserkosten!H4:W13,4,0),0)</f>
        <v/>
      </c>
      <c r="D24" s="19">
        <f>IFERROR(VLOOKUP(A24,Warmwasserkosten!H4:W13,5,0),0)</f>
        <v/>
      </c>
      <c r="E24" s="49">
        <f>IFERROR(VLOOKUP(A24,Warmwasserkosten!H4:W13,9,0),0)</f>
        <v/>
      </c>
      <c r="F24" s="49">
        <f>IFERROR(VLOOKUP(A24,Warmwasserkosten!H4:W13,10,0),0)</f>
        <v/>
      </c>
      <c r="G24" s="49">
        <f>IFERROR(VLOOKUP(A24,Warmwasserkosten!H4:W13,11,0),0)</f>
        <v/>
      </c>
      <c r="H24" s="49">
        <f>IFERROR(VLOOKUP(A24,Warmwasserkosten!H4:W13,13,0),0)</f>
        <v/>
      </c>
      <c r="I24" s="49">
        <f>IFERROR(VLOOKUP(A24,Warmwasserkosten!H4:W13,14,0),0)</f>
        <v/>
      </c>
      <c r="J24" s="18">
        <f>IFERROR(VLOOKUP(A24,Warmwasserkosten!H4:W13,15,0),"")</f>
        <v/>
      </c>
    </row>
    <row r="25" ht="18" customHeight="1">
      <c r="A25" s="9" t="inlineStr">
        <is>
          <t>Whg. 2C</t>
        </is>
      </c>
      <c r="B25" s="8">
        <f>IFERROR(VLOOKUP(A25,Warmwasserkosten!H4:W13,2,0),"")</f>
        <v/>
      </c>
      <c r="C25" s="10">
        <f>IFERROR(VLOOKUP(A25,Warmwasserkosten!H4:W13,4,0),0)</f>
        <v/>
      </c>
      <c r="D25" s="10">
        <f>IFERROR(VLOOKUP(A25,Warmwasserkosten!H4:W13,5,0),0)</f>
        <v/>
      </c>
      <c r="E25" s="47">
        <f>IFERROR(VLOOKUP(A25,Warmwasserkosten!H4:W13,9,0),0)</f>
        <v/>
      </c>
      <c r="F25" s="47">
        <f>IFERROR(VLOOKUP(A25,Warmwasserkosten!H4:W13,10,0),0)</f>
        <v/>
      </c>
      <c r="G25" s="47">
        <f>IFERROR(VLOOKUP(A25,Warmwasserkosten!H4:W13,11,0),0)</f>
        <v/>
      </c>
      <c r="H25" s="47">
        <f>IFERROR(VLOOKUP(A25,Warmwasserkosten!H4:W13,13,0),0)</f>
        <v/>
      </c>
      <c r="I25" s="47">
        <f>IFERROR(VLOOKUP(A25,Warmwasserkosten!H4:W13,14,0),0)</f>
        <v/>
      </c>
      <c r="J25" s="9">
        <f>IFERROR(VLOOKUP(A25,Warmwasserkosten!H4:W13,15,0),"")</f>
        <v/>
      </c>
    </row>
    <row r="26" ht="18" customHeight="1">
      <c r="A26" s="18" t="inlineStr">
        <is>
          <t>Whg. 4A</t>
        </is>
      </c>
      <c r="B26" s="17">
        <f>IFERROR(VLOOKUP(A26,Warmwasserkosten!H4:W13,2,0),"")</f>
        <v/>
      </c>
      <c r="C26" s="19">
        <f>IFERROR(VLOOKUP(A26,Warmwasserkosten!H4:W13,4,0),0)</f>
        <v/>
      </c>
      <c r="D26" s="19">
        <f>IFERROR(VLOOKUP(A26,Warmwasserkosten!H4:W13,5,0),0)</f>
        <v/>
      </c>
      <c r="E26" s="49">
        <f>IFERROR(VLOOKUP(A26,Warmwasserkosten!H4:W13,9,0),0)</f>
        <v/>
      </c>
      <c r="F26" s="49">
        <f>IFERROR(VLOOKUP(A26,Warmwasserkosten!H4:W13,10,0),0)</f>
        <v/>
      </c>
      <c r="G26" s="49">
        <f>IFERROR(VLOOKUP(A26,Warmwasserkosten!H4:W13,11,0),0)</f>
        <v/>
      </c>
      <c r="H26" s="49">
        <f>IFERROR(VLOOKUP(A26,Warmwasserkosten!H4:W13,13,0),0)</f>
        <v/>
      </c>
      <c r="I26" s="49">
        <f>IFERROR(VLOOKUP(A26,Warmwasserkosten!H4:W13,14,0),0)</f>
        <v/>
      </c>
      <c r="J26" s="18">
        <f>IFERROR(VLOOKUP(A26,Warmwasserkosten!H4:W13,15,0),"")</f>
        <v/>
      </c>
    </row>
    <row r="27">
      <c r="A27" s="22" t="inlineStr">
        <is>
          <t>SUMMEN</t>
        </is>
      </c>
      <c r="B27" s="23" t="inlineStr"/>
      <c r="C27" s="25">
        <f>SUM(C17:C26)</f>
        <v/>
      </c>
      <c r="D27" s="25">
        <f>SUM(D17:D26)</f>
        <v/>
      </c>
      <c r="E27" s="50">
        <f>SUM(E17:E26)</f>
        <v/>
      </c>
      <c r="F27" s="50">
        <f>SUM(F17:F26)</f>
        <v/>
      </c>
      <c r="G27" s="50">
        <f>SUM(G17:G26)</f>
        <v/>
      </c>
      <c r="H27" s="50">
        <f>SUM(H17:H26)</f>
        <v/>
      </c>
      <c r="I27" s="50">
        <f>SUM(I17:I26)</f>
        <v/>
      </c>
      <c r="J27" s="23" t="inlineStr"/>
    </row>
  </sheetData>
  <mergeCells count="1">
    <mergeCell ref="A1:I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24"/>
  <sheetViews>
    <sheetView workbookViewId="0">
      <selection activeCell="A1" sqref="A1"/>
    </sheetView>
  </sheetViews>
  <sheetFormatPr baseColWidth="8" defaultRowHeight="15"/>
  <cols>
    <col width="5" customWidth="1" min="1" max="1"/>
    <col width="30" customWidth="1" min="2" max="2"/>
    <col width="65" customWidth="1" min="3" max="3"/>
  </cols>
  <sheetData>
    <row r="1">
      <c r="A1" s="1" t="inlineStr">
        <is>
          <t>Anleitung – Warmwasserkosten-Aufteilung</t>
        </is>
      </c>
      <c r="B1" s="43" t="n"/>
      <c r="C1" s="44" t="n"/>
    </row>
    <row r="2" ht="22" customHeight="1">
      <c r="A2" s="27" t="inlineStr">
        <is>
          <t>1. Allgemein</t>
        </is>
      </c>
      <c r="B2" s="43" t="n"/>
      <c r="C2" s="44" t="n"/>
    </row>
    <row r="3" ht="45" customHeight="1">
      <c r="A3" s="31" t="inlineStr"/>
      <c r="B3" s="39" t="inlineStr">
        <is>
          <t>Zweck dieser Vorlage</t>
        </is>
      </c>
      <c r="C3" s="40" t="inlineStr">
        <is>
          <t>Diese Excel-Vorlage unterstuetzt Vermieter, WEG-Hausverwalter und Kapitalanleger bei der gesetzeskonformen Aufteilung der Warmwasserkosten auf die einzelnen Wohneinheiten gemaess Heizkostenverordnung (HeizkostenV).</t>
        </is>
      </c>
    </row>
    <row r="4" ht="45" customHeight="1">
      <c r="A4" s="34" t="inlineStr"/>
      <c r="B4" s="41" t="inlineStr">
        <is>
          <t>Abrechnungsjahr</t>
        </is>
      </c>
      <c r="C4" s="42" t="inlineStr">
        <is>
          <t>Tragen Sie das Abrechnungsjahr (z. B. 2026) und den genauen Zeitraum (01.01.2026 - 31.12.2026) in die entsprechenden Felder ein.</t>
        </is>
      </c>
    </row>
    <row r="5" ht="22" customHeight="1">
      <c r="A5" s="27" t="inlineStr">
        <is>
          <t>2. Blatt Warmwasserkosten</t>
        </is>
      </c>
      <c r="B5" s="43" t="n"/>
      <c r="C5" s="44" t="n"/>
    </row>
    <row r="6" ht="45" customHeight="1">
      <c r="A6" s="31" t="inlineStr"/>
      <c r="B6" s="39" t="inlineStr">
        <is>
          <t>Gelbe Eingabefelder</t>
        </is>
      </c>
      <c r="C6" s="40" t="inlineStr">
        <is>
          <t>Felder mit gelbem Hintergrund sind Eingabefelder: Verbrauch Warmwasser m3, Gesamtwarmwasserkosten EUR, Vorauszahlung EUR/Monat. Alle anderen Felder werden automatisch berechnet.</t>
        </is>
      </c>
    </row>
    <row r="7" ht="45" customHeight="1">
      <c r="A7" s="34" t="inlineStr"/>
      <c r="B7" s="41" t="inlineStr">
        <is>
          <t>Zeile 2 - Verteilungsschluessel</t>
        </is>
      </c>
      <c r="C7" s="42" t="inlineStr">
        <is>
          <t>In Zelle C2 geben Sie den Grundkostenanteil in % ein (Standard: 30 %). In Zelle E2 den Verbrauchskostenanteil (Standard: 70 %). Beide Werte muessen zusammen 100 % ergeben.</t>
        </is>
      </c>
    </row>
    <row r="8" ht="45" customHeight="1">
      <c r="A8" s="31" t="inlineStr"/>
      <c r="B8" s="39" t="inlineStr">
        <is>
          <t>Grundkosten EUR</t>
        </is>
      </c>
      <c r="C8" s="40" t="inlineStr">
        <is>
          <t>Die Grundkosten werden proportional nach Wohnflaeche (m2) auf die Einheiten verteilt: Grundkosten Einheit = Gesamtkosten x Grundkostenanteil% x (Wohnflaeche Einheit / Gesamtwohnflaeche).</t>
        </is>
      </c>
    </row>
    <row r="9" ht="45" customHeight="1">
      <c r="A9" s="34" t="inlineStr"/>
      <c r="B9" s="41" t="inlineStr">
        <is>
          <t>Verbrauchskosten EUR</t>
        </is>
      </c>
      <c r="C9" s="42" t="inlineStr">
        <is>
          <t>Die Verbrauchskosten werden nach dem gemessenen Warmwasserverbrauch (m3) verteilt: Verbrauchskosten Einheit = Gesamtkosten x Verbrauchskostenanteil% x (Verbrauch Einheit / Gesamtverbrauch).</t>
        </is>
      </c>
    </row>
    <row r="10" ht="45" customHeight="1">
      <c r="A10" s="31" t="inlineStr"/>
      <c r="B10" s="39" t="inlineStr">
        <is>
          <t>Gesamtkostenanteil EUR</t>
        </is>
      </c>
      <c r="C10" s="40" t="inlineStr">
        <is>
          <t>Summe aus Grundkosten EUR und Verbrauchskosten EUR je Einheit.</t>
        </is>
      </c>
    </row>
    <row r="11" ht="45" customHeight="1">
      <c r="A11" s="34" t="inlineStr"/>
      <c r="B11" s="41" t="inlineStr">
        <is>
          <t>Vorauszahlungen gesamt EUR</t>
        </is>
      </c>
      <c r="C11" s="42" t="inlineStr">
        <is>
          <t>Vorauszahlung EUR/Monat x 12 Monate. Passen Sie die Formel an, wenn ein Mieter nicht das gesamte Jahr in der Wohnung war.</t>
        </is>
      </c>
    </row>
    <row r="12" ht="45" customHeight="1">
      <c r="A12" s="31" t="inlineStr"/>
      <c r="B12" s="39" t="inlineStr">
        <is>
          <t>Nachzahlung / Guthaben EUR</t>
        </is>
      </c>
      <c r="C12" s="40" t="inlineStr">
        <is>
          <t>Gesamtkostenanteil EUR minus Vorauszahlungen gesamt EUR. Positiver Wert = Nachzahlung des Mieters. Negativer Wert = Guthaben zugunsten des Mieters.</t>
        </is>
      </c>
    </row>
    <row r="13" ht="45" customHeight="1">
      <c r="A13" s="34" t="inlineStr"/>
      <c r="B13" s="41" t="inlineStr">
        <is>
          <t>Abrechnungsstatus</t>
        </is>
      </c>
      <c r="C13" s="42" t="inlineStr">
        <is>
          <t>Nachzahlung (rot): Mieter schuldet Betrag. Guthaben (gruen): Mieter bekommt Betrag zurueck. Ausgeglichen (blau): Keine Differenz.</t>
        </is>
      </c>
    </row>
    <row r="14" ht="22" customHeight="1">
      <c r="A14" s="27" t="inlineStr">
        <is>
          <t>3. Heizkostenverordnung (HeizkostenV)</t>
        </is>
      </c>
      <c r="B14" s="43" t="n"/>
      <c r="C14" s="44" t="n"/>
    </row>
    <row r="15" ht="45" customHeight="1">
      <c r="A15" s="31" t="inlineStr"/>
      <c r="B15" s="39" t="inlineStr">
        <is>
          <t>Pflichtanteil Verbrauch</t>
        </is>
      </c>
      <c r="C15" s="40" t="inlineStr">
        <is>
          <t>Paragraph 7 Abs. 1 HeizkostenV schreibt vor, dass mindestens 50 %, hoechstens 70 % der Kosten nach dem erfassten Verbrauch abgerechnet werden muessen. Der Rest wird nach Wohnflaeche (Grundkostenanteil) verteilt. Die Standardeinstellung 30/70 entspricht der gaengigen Praxis.</t>
        </is>
      </c>
    </row>
    <row r="16" ht="45" customHeight="1">
      <c r="A16" s="34" t="inlineStr"/>
      <c r="B16" s="41" t="inlineStr">
        <is>
          <t>Abweichende Umlageschluessel</t>
        </is>
      </c>
      <c r="C16" s="42" t="inlineStr">
        <is>
          <t>In der WEG koennen per Beschluss abweichende Verteilungsschluessel festgelegt werden (z. B. nach Personenzahl). Passen Sie in diesem Fall die Formeln in den Spalten P und Q entsprechend an.</t>
        </is>
      </c>
    </row>
    <row r="17" ht="45" customHeight="1">
      <c r="A17" s="31" t="inlineStr"/>
      <c r="B17" s="39" t="inlineStr">
        <is>
          <t>Messeinrichtungen</t>
        </is>
      </c>
      <c r="C17" s="40" t="inlineStr">
        <is>
          <t>Fuer die verbrauchsabhaengige Abrechnung sind geeichte Warmwasserzaehler je Wohneinheit erforderlich. Bei fehlenden Messwerten erscheint in Spalte W ein Hinweis.</t>
        </is>
      </c>
    </row>
    <row r="18" ht="22" customHeight="1">
      <c r="A18" s="27" t="inlineStr">
        <is>
          <t>4. Blatt Auswertung</t>
        </is>
      </c>
      <c r="B18" s="43" t="n"/>
      <c r="C18" s="44" t="n"/>
    </row>
    <row r="19" ht="45" customHeight="1">
      <c r="A19" s="34" t="inlineStr"/>
      <c r="B19" s="41" t="inlineStr">
        <is>
          <t>Gesamtzusammenfassung</t>
        </is>
      </c>
      <c r="C19" s="42" t="inlineStr">
        <is>
          <t>Uebersicht der Gesamtkosten, Durchschnittswerte je m2 und je Einheit, Anzahl der Abrechnungsfaelle (Nachzahlung / Guthaben / Ausgeglichen).</t>
        </is>
      </c>
    </row>
    <row r="20" ht="45" customHeight="1">
      <c r="A20" s="31" t="inlineStr"/>
      <c r="B20" s="39" t="inlineStr">
        <is>
          <t>Einheitenuebersicht</t>
        </is>
      </c>
      <c r="C20" s="40" t="inlineStr">
        <is>
          <t>Detaillierte Aufstellung je Wohneinheit mit Verweis (VLOOKUP) auf das Hauptblatt. Die Werte werden automatisch aktualisiert, sobald Sie Daten im Blatt Warmwasserkosten aendern.</t>
        </is>
      </c>
    </row>
    <row r="21" ht="45" customHeight="1">
      <c r="A21" s="34" t="inlineStr"/>
      <c r="B21" s="41" t="inlineStr">
        <is>
          <t>Diagramme</t>
        </is>
      </c>
      <c r="C21" s="42" t="inlineStr">
        <is>
          <t>Das gestapelte Saeulendiagramm zeigt Grundkosten und Verbrauchskosten je Einheit. Das Kreisdiagramm verdeutlicht die Kostenstruktur (Grundkosten vs. Verbrauchskosten).</t>
        </is>
      </c>
    </row>
    <row r="22" ht="22" customHeight="1">
      <c r="A22" s="27" t="inlineStr">
        <is>
          <t>5. Beispiel</t>
        </is>
      </c>
      <c r="B22" s="43" t="n"/>
      <c r="C22" s="44" t="n"/>
    </row>
    <row r="23" ht="45" customHeight="1">
      <c r="A23" s="31" t="inlineStr"/>
      <c r="B23" s="39" t="inlineStr">
        <is>
          <t>Beispieleingabe</t>
        </is>
      </c>
      <c r="C23" s="40" t="inlineStr">
        <is>
          <t>Einheit: Whg. 1A | Mieter: Thomas Becker | Wohnflaeche: 62,5 m2 | Verbrauch: 5,8 m3 | Gesamtwarmwasserkosten: 3.450,00 EUR | Vorauszahlung: 85,00 EUR/Monat -&gt; Grundkosten: ca. 94,59 EUR | Verbrauchskosten: ca. 117,37 EUR | Gesamt: ca. 211,96 EUR | Vorauszahlungen: 1.020,00 EUR -&gt; Guthaben: ca. 808,04 EUR</t>
        </is>
      </c>
    </row>
    <row r="24" ht="45" customHeight="1">
      <c r="A24" s="34" t="inlineStr"/>
      <c r="B24" s="41" t="inlineStr">
        <is>
          <t>Hinweis</t>
        </is>
      </c>
      <c r="C24" s="42" t="inlineStr">
        <is>
          <t>Alle Berechnungen in dieser Vorlage sind unverbindlich und ersetzen keine rechtliche oder steuerliche Beratung. Bitte pruefen Sie die Abrechnung vor dem Versand an die Mieter sorgfaeltig.</t>
        </is>
      </c>
    </row>
  </sheetData>
  <mergeCells count="6">
    <mergeCell ref="A1:C1"/>
    <mergeCell ref="A2:C2"/>
    <mergeCell ref="A5:C5"/>
    <mergeCell ref="A14:C14"/>
    <mergeCell ref="A18:C18"/>
    <mergeCell ref="A22:C2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2026-06-19T12:01:44Z</dcterms:created>
  <dcterms:modified xmlns:dcterms="http://purl.org/dc/terms/" xmlns:xsi="http://www.w3.org/2001/XMLSchema-instance" xsi:type="dcterms:W3CDTF">2026-06-19T12:01:44Z</dcterms:modified>
</cp:coreProperties>
</file>