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essenten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0.0"/>
    <numFmt numFmtId="166" formatCode="#,##0.00\ &quot;€&quot;"/>
    <numFmt numFmtId="167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2" fillId="0" borderId="0" pivotButton="0" quotePrefix="0" xfId="0"/>
    <xf numFmtId="0" fontId="3" fillId="5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0" borderId="1" pivotButton="0" quotePrefix="0" xfId="0"/>
    <xf numFmtId="165" fontId="5" fillId="0" borderId="1" pivotButton="0" quotePrefix="0" xfId="0"/>
    <xf numFmtId="166" fontId="5" fillId="0" borderId="1" pivotButton="0" quotePrefix="0" xfId="0"/>
    <xf numFmtId="0" fontId="1" fillId="0" borderId="0" pivotButton="0" quotePrefix="0" xfId="0"/>
    <xf numFmtId="0" fontId="4" fillId="3" borderId="1" pivotButton="0" quotePrefix="0" xfId="0"/>
    <xf numFmtId="1" fontId="5" fillId="3" borderId="1" applyAlignment="1" pivotButton="0" quotePrefix="0" xfId="0">
      <alignment horizontal="center" vertical="center" wrapText="1"/>
    </xf>
    <xf numFmtId="0" fontId="4" fillId="4" borderId="1" pivotButton="0" quotePrefix="0" xfId="0"/>
    <xf numFmtId="1" fontId="5" fillId="4" borderId="1" applyAlignment="1" pivotButton="0" quotePrefix="0" xfId="0">
      <alignment horizontal="center" vertical="center" wrapText="1"/>
    </xf>
    <xf numFmtId="0" fontId="4" fillId="0" borderId="1" pivotButton="0" quotePrefix="0" xfId="0"/>
    <xf numFmtId="167" fontId="5" fillId="4" borderId="1" applyAlignment="1" pivotButton="0" quotePrefix="0" xfId="0">
      <alignment horizontal="center" vertical="center" wrapText="1"/>
    </xf>
    <xf numFmtId="166" fontId="5" fillId="3" borderId="1" applyAlignment="1" pivotButton="0" quotePrefix="0" xfId="0">
      <alignment horizontal="center" vertical="center" wrapText="1"/>
    </xf>
    <xf numFmtId="166" fontId="5" fillId="4" borderId="1" applyAlignment="1" pivotButton="0" quotePrefix="0" xfId="0">
      <alignment horizontal="center" vertical="center" wrapText="1"/>
    </xf>
    <xf numFmtId="167" fontId="5" fillId="3" borderId="1" applyAlignment="1" pivotButton="0" quotePrefix="0" xfId="0">
      <alignment horizontal="center" vertical="center" wrapText="1"/>
    </xf>
    <xf numFmtId="0" fontId="3" fillId="2" borderId="1" pivotButton="0" quotePrefix="0" xfId="0"/>
    <xf numFmtId="0" fontId="5" fillId="3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5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6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  <dxf>
      <fill>
        <patternFill patternType="solid">
          <fgColor rgb="00DBEAFE"/>
        </patternFill>
      </fill>
    </dxf>
    <dxf>
      <fill>
        <patternFill patternType="solid">
          <fgColor rgb="00FEF9C3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Status der Interessenten</a:t>
            </a:r>
          </a:p>
        </rich>
      </tx>
    </title>
    <plotArea>
      <pieChart>
        <varyColors val="1"/>
        <ser>
          <idx val="0"/>
          <order val="0"/>
          <tx>
            <strRef>
              <f>'Auswertung'!E4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'Auswertung'!$D$5:$D$11</f>
            </numRef>
          </cat>
          <val>
            <numRef>
              <f>'Auswertung'!$E$5:$E$11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Anfragen je Wohnung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'Auswertung'!H4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'Auswertung'!$G$5:$G$12</f>
            </numRef>
          </cat>
          <val>
            <numRef>
              <f>'Auswertung'!$H$5:$H$12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Wohnung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 Interessenten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13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5" customWidth="1" min="3" max="3"/>
    <col width="24" customWidth="1" min="4" max="4"/>
    <col width="14" customWidth="1" min="5" max="5"/>
    <col width="11" customWidth="1" min="6" max="6"/>
    <col width="13" customWidth="1" min="7" max="7"/>
    <col width="13" customWidth="1" min="8" max="8"/>
    <col width="22" customWidth="1" min="9" max="9"/>
    <col width="11" customWidth="1" min="10" max="10"/>
    <col width="11" customWidth="1" min="11" max="11"/>
    <col width="12" customWidth="1" min="12" max="12"/>
    <col width="26" customWidth="1" min="13" max="13"/>
    <col width="3" customWidth="1" min="14" max="14"/>
    <col width="9" customWidth="1" min="15" max="15"/>
    <col width="24" customWidth="1" min="16" max="16"/>
    <col width="14" customWidth="1" min="17" max="17"/>
    <col width="9" customWidth="1" min="18" max="18"/>
    <col width="16" customWidth="1" min="19" max="19"/>
    <col width="16" customWidth="1" min="20" max="20"/>
  </cols>
  <sheetData>
    <row r="1" ht="26" customHeight="1">
      <c r="A1" s="1" t="inlineStr">
        <is>
          <t>Vorvermarktung Wohnung – Interessentenliste</t>
        </is>
      </c>
    </row>
    <row r="2">
      <c r="A2" s="2" t="inlineStr">
        <is>
          <t>Objekt: Neubauprojekt Lindenallee 7, 04109 Leipzig – Stand:</t>
        </is>
      </c>
      <c r="H2" s="3">
        <f>TODAY()</f>
        <v/>
      </c>
      <c r="O2" s="4" t="inlineStr">
        <is>
          <t>Wohnungsübersicht Objekt</t>
        </is>
      </c>
    </row>
    <row r="3" ht="34" customHeight="1">
      <c r="A3" s="5" t="inlineStr">
        <is>
          <t>Nr.</t>
        </is>
      </c>
      <c r="B3" s="5" t="inlineStr">
        <is>
          <t>Name Interessent</t>
        </is>
      </c>
      <c r="C3" s="5" t="inlineStr">
        <is>
          <t>Telefon</t>
        </is>
      </c>
      <c r="D3" s="5" t="inlineStr">
        <is>
          <t>E-Mail</t>
        </is>
      </c>
      <c r="E3" s="5" t="inlineStr">
        <is>
          <t>Gewünschte
Wohnung (WE-Nr.)</t>
        </is>
      </c>
      <c r="F3" s="5" t="inlineStr">
        <is>
          <t>Wohnfläche
(m²)</t>
        </is>
      </c>
      <c r="G3" s="5" t="inlineStr">
        <is>
          <t>Kaltmiete
geplant (€)</t>
        </is>
      </c>
      <c r="H3" s="5" t="inlineStr">
        <is>
          <t>Erstkontakt
(Datum)</t>
        </is>
      </c>
      <c r="I3" s="5" t="inlineStr">
        <is>
          <t>Status</t>
        </is>
      </c>
      <c r="J3" s="5" t="inlineStr">
        <is>
          <t>Bonität
geprüft</t>
        </is>
      </c>
      <c r="K3" s="5" t="inlineStr">
        <is>
          <t>Priorität</t>
        </is>
      </c>
      <c r="L3" s="5" t="inlineStr">
        <is>
          <t>Kaltmiete
pro m²</t>
        </is>
      </c>
      <c r="M3" s="5" t="inlineStr">
        <is>
          <t>Notizen</t>
        </is>
      </c>
      <c r="O3" s="5" t="inlineStr">
        <is>
          <t>WE-Nr.</t>
        </is>
      </c>
      <c r="P3" s="5" t="inlineStr">
        <is>
          <t>Adresse</t>
        </is>
      </c>
      <c r="Q3" s="5" t="inlineStr">
        <is>
          <t>Wohnfläche (m²)</t>
        </is>
      </c>
      <c r="R3" s="5" t="inlineStr">
        <is>
          <t>Zimmer</t>
        </is>
      </c>
      <c r="S3" s="5" t="inlineStr">
        <is>
          <t>Kaltmiete geplant (€)</t>
        </is>
      </c>
      <c r="T3" s="5" t="inlineStr">
        <is>
          <t>Status Wohnung</t>
        </is>
      </c>
    </row>
    <row r="4">
      <c r="A4" s="6" t="n">
        <v>1</v>
      </c>
      <c r="B4" s="7" t="inlineStr">
        <is>
          <t>Thomas Becker</t>
        </is>
      </c>
      <c r="C4" s="8" t="inlineStr">
        <is>
          <t>0341 5551234</t>
        </is>
      </c>
      <c r="D4" s="7" t="inlineStr">
        <is>
          <t>t.becker@web.de</t>
        </is>
      </c>
      <c r="E4" s="8" t="inlineStr">
        <is>
          <t>WE 01</t>
        </is>
      </c>
      <c r="F4" s="9">
        <f>IFERROR(VLOOKUP(E4,$O$4:$S$11,3,0),0)</f>
        <v/>
      </c>
      <c r="G4" s="10">
        <f>IFERROR(VLOOKUP(E4,$O$4:$S$11,5,0),0)</f>
        <v/>
      </c>
      <c r="H4" s="11" t="inlineStr">
        <is>
          <t>01.03.2026</t>
        </is>
      </c>
      <c r="I4" s="8" t="inlineStr">
        <is>
          <t>Neu</t>
        </is>
      </c>
      <c r="J4" s="8" t="inlineStr">
        <is>
          <t>Nein</t>
        </is>
      </c>
      <c r="K4" s="8" t="inlineStr">
        <is>
          <t>Mittel</t>
        </is>
      </c>
      <c r="L4" s="10">
        <f>IFERROR(G4/F4,0)</f>
        <v/>
      </c>
      <c r="M4" s="7" t="inlineStr">
        <is>
          <t>Interesse an Balkonwohnung</t>
        </is>
      </c>
      <c r="O4" s="6" t="inlineStr">
        <is>
          <t>WE 01</t>
        </is>
      </c>
      <c r="P4" s="12" t="inlineStr">
        <is>
          <t>Lindenallee 7, EG links</t>
        </is>
      </c>
      <c r="Q4" s="9" t="n">
        <v>62</v>
      </c>
      <c r="R4" s="6" t="n">
        <v>2</v>
      </c>
      <c r="S4" s="10" t="n">
        <v>720</v>
      </c>
      <c r="T4" s="6">
        <f>IF(COUNTIF($E$4:$E$13,O4)&gt;=1,IF(COUNTIFS($E$4:$E$13,O4,$I$4:$I$13,"Vertrag unterschrieben")&gt;=1,"Vermietet","Reserviert/Interesse"),"Frei")</f>
        <v/>
      </c>
    </row>
    <row r="5">
      <c r="A5" s="13" t="n">
        <v>2</v>
      </c>
      <c r="B5" s="7" t="inlineStr">
        <is>
          <t>Sabine Müller</t>
        </is>
      </c>
      <c r="C5" s="8" t="inlineStr">
        <is>
          <t>0341 5559876</t>
        </is>
      </c>
      <c r="D5" s="7" t="inlineStr">
        <is>
          <t>s.mueller@gmx.de</t>
        </is>
      </c>
      <c r="E5" s="8" t="inlineStr">
        <is>
          <t>WE 03</t>
        </is>
      </c>
      <c r="F5" s="14">
        <f>IFERROR(VLOOKUP(E5,$O$4:$S$11,3,0),0)</f>
        <v/>
      </c>
      <c r="G5" s="15">
        <f>IFERROR(VLOOKUP(E5,$O$4:$S$11,5,0),0)</f>
        <v/>
      </c>
      <c r="H5" s="11" t="inlineStr">
        <is>
          <t>05.03.2026</t>
        </is>
      </c>
      <c r="I5" s="8" t="inlineStr">
        <is>
          <t>Kontaktiert</t>
        </is>
      </c>
      <c r="J5" s="8" t="inlineStr">
        <is>
          <t>Ja</t>
        </is>
      </c>
      <c r="K5" s="8" t="inlineStr">
        <is>
          <t>Hoch</t>
        </is>
      </c>
      <c r="L5" s="15">
        <f>IFERROR(G5/F5,0)</f>
        <v/>
      </c>
      <c r="M5" s="7" t="inlineStr">
        <is>
          <t>Wünscht Stellplatz dazu</t>
        </is>
      </c>
      <c r="O5" s="13" t="inlineStr">
        <is>
          <t>WE 02</t>
        </is>
      </c>
      <c r="P5" s="16" t="inlineStr">
        <is>
          <t>Lindenallee 7, EG rechts</t>
        </is>
      </c>
      <c r="Q5" s="14" t="n">
        <v>68</v>
      </c>
      <c r="R5" s="13" t="n">
        <v>3</v>
      </c>
      <c r="S5" s="15" t="n">
        <v>780</v>
      </c>
      <c r="T5" s="13">
        <f>IF(COUNTIF($E$4:$E$13,O5)&gt;=1,IF(COUNTIFS($E$4:$E$13,O5,$I$4:$I$13,"Vertrag unterschrieben")&gt;=1,"Vermietet","Reserviert/Interesse"),"Frei")</f>
        <v/>
      </c>
    </row>
    <row r="6">
      <c r="A6" s="6" t="n">
        <v>3</v>
      </c>
      <c r="B6" s="7" t="inlineStr">
        <is>
          <t>Andreas Schneider</t>
        </is>
      </c>
      <c r="C6" s="8" t="inlineStr">
        <is>
          <t>0341 5552211</t>
        </is>
      </c>
      <c r="D6" s="7" t="inlineStr">
        <is>
          <t>a.schneider@t-online.de</t>
        </is>
      </c>
      <c r="E6" s="8" t="inlineStr">
        <is>
          <t>WE 02</t>
        </is>
      </c>
      <c r="F6" s="9">
        <f>IFERROR(VLOOKUP(E6,$O$4:$S$11,3,0),0)</f>
        <v/>
      </c>
      <c r="G6" s="10">
        <f>IFERROR(VLOOKUP(E6,$O$4:$S$11,5,0),0)</f>
        <v/>
      </c>
      <c r="H6" s="11" t="inlineStr">
        <is>
          <t>07.03.2026</t>
        </is>
      </c>
      <c r="I6" s="8" t="inlineStr">
        <is>
          <t>Besichtigung vereinbart</t>
        </is>
      </c>
      <c r="J6" s="8" t="inlineStr">
        <is>
          <t>Ja</t>
        </is>
      </c>
      <c r="K6" s="8" t="inlineStr">
        <is>
          <t>Hoch</t>
        </is>
      </c>
      <c r="L6" s="10">
        <f>IFERROR(G6/F6,0)</f>
        <v/>
      </c>
      <c r="M6" s="7" t="inlineStr">
        <is>
          <t>Termin 20.03.2026</t>
        </is>
      </c>
      <c r="O6" s="6" t="inlineStr">
        <is>
          <t>WE 03</t>
        </is>
      </c>
      <c r="P6" s="12" t="inlineStr">
        <is>
          <t>Lindenallee 7, 1.OG links</t>
        </is>
      </c>
      <c r="Q6" s="9" t="n">
        <v>75</v>
      </c>
      <c r="R6" s="6" t="n">
        <v>3</v>
      </c>
      <c r="S6" s="10" t="n">
        <v>850</v>
      </c>
      <c r="T6" s="6">
        <f>IF(COUNTIF($E$4:$E$13,O6)&gt;=1,IF(COUNTIFS($E$4:$E$13,O6,$I$4:$I$13,"Vertrag unterschrieben")&gt;=1,"Vermietet","Reserviert/Interesse"),"Frei")</f>
        <v/>
      </c>
    </row>
    <row r="7">
      <c r="A7" s="13" t="n">
        <v>4</v>
      </c>
      <c r="B7" s="7" t="inlineStr">
        <is>
          <t>Petra Wagner</t>
        </is>
      </c>
      <c r="C7" s="8" t="inlineStr">
        <is>
          <t>0341 5553344</t>
        </is>
      </c>
      <c r="D7" s="7" t="inlineStr">
        <is>
          <t>p.wagner@outlook.de</t>
        </is>
      </c>
      <c r="E7" s="8" t="inlineStr">
        <is>
          <t>WE 05</t>
        </is>
      </c>
      <c r="F7" s="14">
        <f>IFERROR(VLOOKUP(E7,$O$4:$S$11,3,0),0)</f>
        <v/>
      </c>
      <c r="G7" s="15">
        <f>IFERROR(VLOOKUP(E7,$O$4:$S$11,5,0),0)</f>
        <v/>
      </c>
      <c r="H7" s="11" t="inlineStr">
        <is>
          <t>10.03.2026</t>
        </is>
      </c>
      <c r="I7" s="8" t="inlineStr">
        <is>
          <t>Besichtigt</t>
        </is>
      </c>
      <c r="J7" s="8" t="inlineStr">
        <is>
          <t>Ja</t>
        </is>
      </c>
      <c r="K7" s="8" t="inlineStr">
        <is>
          <t>Mittel</t>
        </is>
      </c>
      <c r="L7" s="15">
        <f>IFERROR(G7/F7,0)</f>
        <v/>
      </c>
      <c r="M7" s="7" t="inlineStr">
        <is>
          <t>Überlegt noch</t>
        </is>
      </c>
      <c r="O7" s="13" t="inlineStr">
        <is>
          <t>WE 04</t>
        </is>
      </c>
      <c r="P7" s="16" t="inlineStr">
        <is>
          <t>Lindenallee 7, 1.OG rechts</t>
        </is>
      </c>
      <c r="Q7" s="14" t="n">
        <v>80</v>
      </c>
      <c r="R7" s="13" t="n">
        <v>3</v>
      </c>
      <c r="S7" s="15" t="n">
        <v>890</v>
      </c>
      <c r="T7" s="13">
        <f>IF(COUNTIF($E$4:$E$13,O7)&gt;=1,IF(COUNTIFS($E$4:$E$13,O7,$I$4:$I$13,"Vertrag unterschrieben")&gt;=1,"Vermietet","Reserviert/Interesse"),"Frei")</f>
        <v/>
      </c>
    </row>
    <row r="8">
      <c r="A8" s="6" t="n">
        <v>5</v>
      </c>
      <c r="B8" s="7" t="inlineStr">
        <is>
          <t>Michael Hoffmann</t>
        </is>
      </c>
      <c r="C8" s="8" t="inlineStr">
        <is>
          <t>0341 5557788</t>
        </is>
      </c>
      <c r="D8" s="7" t="inlineStr">
        <is>
          <t>m.hoffmann@web.de</t>
        </is>
      </c>
      <c r="E8" s="8" t="inlineStr">
        <is>
          <t>WE 04</t>
        </is>
      </c>
      <c r="F8" s="9">
        <f>IFERROR(VLOOKUP(E8,$O$4:$S$11,3,0),0)</f>
        <v/>
      </c>
      <c r="G8" s="10">
        <f>IFERROR(VLOOKUP(E8,$O$4:$S$11,5,0),0)</f>
        <v/>
      </c>
      <c r="H8" s="11" t="inlineStr">
        <is>
          <t>12.03.2026</t>
        </is>
      </c>
      <c r="I8" s="8" t="inlineStr">
        <is>
          <t>Angebot erhalten</t>
        </is>
      </c>
      <c r="J8" s="8" t="inlineStr">
        <is>
          <t>Ja</t>
        </is>
      </c>
      <c r="K8" s="8" t="inlineStr">
        <is>
          <t>Hoch</t>
        </is>
      </c>
      <c r="L8" s="10">
        <f>IFERROR(G8/F8,0)</f>
        <v/>
      </c>
      <c r="M8" s="7" t="inlineStr">
        <is>
          <t>Mietvertrag in Prüfung</t>
        </is>
      </c>
      <c r="O8" s="6" t="inlineStr">
        <is>
          <t>WE 05</t>
        </is>
      </c>
      <c r="P8" s="12" t="inlineStr">
        <is>
          <t>Lindenallee 7, 2.OG links</t>
        </is>
      </c>
      <c r="Q8" s="9" t="n">
        <v>62</v>
      </c>
      <c r="R8" s="6" t="n">
        <v>2</v>
      </c>
      <c r="S8" s="10" t="n">
        <v>725</v>
      </c>
      <c r="T8" s="6">
        <f>IF(COUNTIF($E$4:$E$13,O8)&gt;=1,IF(COUNTIFS($E$4:$E$13,O8,$I$4:$I$13,"Vertrag unterschrieben")&gt;=1,"Vermietet","Reserviert/Interesse"),"Frei")</f>
        <v/>
      </c>
    </row>
    <row r="9">
      <c r="A9" s="13" t="n">
        <v>6</v>
      </c>
      <c r="B9" s="7" t="inlineStr">
        <is>
          <t>Julia Richter</t>
        </is>
      </c>
      <c r="C9" s="8" t="inlineStr">
        <is>
          <t>0341 5556655</t>
        </is>
      </c>
      <c r="D9" s="7" t="inlineStr">
        <is>
          <t>j.richter@gmail.com</t>
        </is>
      </c>
      <c r="E9" s="8" t="inlineStr">
        <is>
          <t>WE 01</t>
        </is>
      </c>
      <c r="F9" s="14">
        <f>IFERROR(VLOOKUP(E9,$O$4:$S$11,3,0),0)</f>
        <v/>
      </c>
      <c r="G9" s="15">
        <f>IFERROR(VLOOKUP(E9,$O$4:$S$11,5,0),0)</f>
        <v/>
      </c>
      <c r="H9" s="11" t="inlineStr">
        <is>
          <t>14.03.2026</t>
        </is>
      </c>
      <c r="I9" s="8" t="inlineStr">
        <is>
          <t>Neu</t>
        </is>
      </c>
      <c r="J9" s="8" t="inlineStr">
        <is>
          <t>Nein</t>
        </is>
      </c>
      <c r="K9" s="8" t="inlineStr">
        <is>
          <t>Niedrig</t>
        </is>
      </c>
      <c r="L9" s="15">
        <f>IFERROR(G9/F9,0)</f>
        <v/>
      </c>
      <c r="M9" s="7" t="inlineStr">
        <is>
          <t>Erst grobes Interesse</t>
        </is>
      </c>
      <c r="O9" s="13" t="inlineStr">
        <is>
          <t>WE 06</t>
        </is>
      </c>
      <c r="P9" s="16" t="inlineStr">
        <is>
          <t>Lindenallee 7, 2.OG rechts</t>
        </is>
      </c>
      <c r="Q9" s="14" t="n">
        <v>90</v>
      </c>
      <c r="R9" s="13" t="n">
        <v>4</v>
      </c>
      <c r="S9" s="15" t="n">
        <v>990</v>
      </c>
      <c r="T9" s="13">
        <f>IF(COUNTIF($E$4:$E$13,O9)&gt;=1,IF(COUNTIFS($E$4:$E$13,O9,$I$4:$I$13,"Vertrag unterschrieben")&gt;=1,"Vermietet","Reserviert/Interesse"),"Frei")</f>
        <v/>
      </c>
    </row>
    <row r="10">
      <c r="A10" s="6" t="n">
        <v>7</v>
      </c>
      <c r="B10" s="7" t="inlineStr">
        <is>
          <t>Stefan Braun</t>
        </is>
      </c>
      <c r="C10" s="8" t="inlineStr">
        <is>
          <t>0341 5554433</t>
        </is>
      </c>
      <c r="D10" s="7" t="inlineStr">
        <is>
          <t>s.braun@gmx.de</t>
        </is>
      </c>
      <c r="E10" s="8" t="inlineStr">
        <is>
          <t>WE 06</t>
        </is>
      </c>
      <c r="F10" s="9">
        <f>IFERROR(VLOOKUP(E10,$O$4:$S$11,3,0),0)</f>
        <v/>
      </c>
      <c r="G10" s="10">
        <f>IFERROR(VLOOKUP(E10,$O$4:$S$11,5,0),0)</f>
        <v/>
      </c>
      <c r="H10" s="11" t="inlineStr">
        <is>
          <t>15.03.2026</t>
        </is>
      </c>
      <c r="I10" s="8" t="inlineStr">
        <is>
          <t>Vertrag unterschrieben</t>
        </is>
      </c>
      <c r="J10" s="8" t="inlineStr">
        <is>
          <t>Ja</t>
        </is>
      </c>
      <c r="K10" s="8" t="inlineStr">
        <is>
          <t>Hoch</t>
        </is>
      </c>
      <c r="L10" s="10">
        <f>IFERROR(G10/F10,0)</f>
        <v/>
      </c>
      <c r="M10" s="7" t="inlineStr">
        <is>
          <t>Einzug zum 01.06.2026</t>
        </is>
      </c>
      <c r="O10" s="6" t="inlineStr">
        <is>
          <t>WE 07</t>
        </is>
      </c>
      <c r="P10" s="12" t="inlineStr">
        <is>
          <t>Lindenallee 7, 3.OG links</t>
        </is>
      </c>
      <c r="Q10" s="9" t="n">
        <v>68</v>
      </c>
      <c r="R10" s="6" t="n">
        <v>3</v>
      </c>
      <c r="S10" s="10" t="n">
        <v>790</v>
      </c>
      <c r="T10" s="6">
        <f>IF(COUNTIF($E$4:$E$13,O10)&gt;=1,IF(COUNTIFS($E$4:$E$13,O10,$I$4:$I$13,"Vertrag unterschrieben")&gt;=1,"Vermietet","Reserviert/Interesse"),"Frei")</f>
        <v/>
      </c>
    </row>
    <row r="11">
      <c r="A11" s="13" t="n">
        <v>8</v>
      </c>
      <c r="B11" s="7" t="inlineStr">
        <is>
          <t>Nicole Krüger</t>
        </is>
      </c>
      <c r="C11" s="8" t="inlineStr">
        <is>
          <t>0341 5559911</t>
        </is>
      </c>
      <c r="D11" s="7" t="inlineStr">
        <is>
          <t>n.krueger@web.de</t>
        </is>
      </c>
      <c r="E11" s="8" t="inlineStr">
        <is>
          <t>WE 07</t>
        </is>
      </c>
      <c r="F11" s="14">
        <f>IFERROR(VLOOKUP(E11,$O$4:$S$11,3,0),0)</f>
        <v/>
      </c>
      <c r="G11" s="15">
        <f>IFERROR(VLOOKUP(E11,$O$4:$S$11,5,0),0)</f>
        <v/>
      </c>
      <c r="H11" s="11" t="inlineStr">
        <is>
          <t>17.03.2026</t>
        </is>
      </c>
      <c r="I11" s="8" t="inlineStr">
        <is>
          <t>Abgesagt</t>
        </is>
      </c>
      <c r="J11" s="8" t="inlineStr">
        <is>
          <t>Nein</t>
        </is>
      </c>
      <c r="K11" s="8" t="inlineStr">
        <is>
          <t>Niedrig</t>
        </is>
      </c>
      <c r="L11" s="15">
        <f>IFERROR(G11/F11,0)</f>
        <v/>
      </c>
      <c r="M11" s="7" t="inlineStr">
        <is>
          <t>Miete zu hoch</t>
        </is>
      </c>
      <c r="O11" s="13" t="inlineStr">
        <is>
          <t>WE 08</t>
        </is>
      </c>
      <c r="P11" s="16" t="inlineStr">
        <is>
          <t>Lindenallee 7, 3.OG rechts</t>
        </is>
      </c>
      <c r="Q11" s="14" t="n">
        <v>95</v>
      </c>
      <c r="R11" s="13" t="n">
        <v>4</v>
      </c>
      <c r="S11" s="15" t="n">
        <v>1030</v>
      </c>
      <c r="T11" s="13">
        <f>IF(COUNTIF($E$4:$E$13,O11)&gt;=1,IF(COUNTIFS($E$4:$E$13,O11,$I$4:$I$13,"Vertrag unterschrieben")&gt;=1,"Vermietet","Reserviert/Interesse"),"Frei")</f>
        <v/>
      </c>
    </row>
    <row r="12">
      <c r="A12" s="6" t="n">
        <v>9</v>
      </c>
      <c r="B12" s="7" t="inlineStr">
        <is>
          <t>Markus Zimmermann</t>
        </is>
      </c>
      <c r="C12" s="8" t="inlineStr">
        <is>
          <t>0341 5552299</t>
        </is>
      </c>
      <c r="D12" s="7" t="inlineStr">
        <is>
          <t>m.zimmermann@t-online.de</t>
        </is>
      </c>
      <c r="E12" s="8" t="inlineStr">
        <is>
          <t>WE 03</t>
        </is>
      </c>
      <c r="F12" s="9">
        <f>IFERROR(VLOOKUP(E12,$O$4:$S$11,3,0),0)</f>
        <v/>
      </c>
      <c r="G12" s="10">
        <f>IFERROR(VLOOKUP(E12,$O$4:$S$11,5,0),0)</f>
        <v/>
      </c>
      <c r="H12" s="11" t="inlineStr">
        <is>
          <t>18.03.2026</t>
        </is>
      </c>
      <c r="I12" s="8" t="inlineStr">
        <is>
          <t>Kontaktiert</t>
        </is>
      </c>
      <c r="J12" s="8" t="inlineStr">
        <is>
          <t>Nein</t>
        </is>
      </c>
      <c r="K12" s="8" t="inlineStr">
        <is>
          <t>Mittel</t>
        </is>
      </c>
      <c r="L12" s="10">
        <f>IFERROR(G12/F12,0)</f>
        <v/>
      </c>
      <c r="M12" s="7" t="inlineStr">
        <is>
          <t>Rückruf gewünscht</t>
        </is>
      </c>
    </row>
    <row r="13">
      <c r="A13" s="13" t="n">
        <v>10</v>
      </c>
      <c r="B13" s="7" t="inlineStr">
        <is>
          <t>Anja Hartmann</t>
        </is>
      </c>
      <c r="C13" s="8" t="inlineStr">
        <is>
          <t>0341 5557766</t>
        </is>
      </c>
      <c r="D13" s="7" t="inlineStr">
        <is>
          <t>a.hartmann@gmx.de</t>
        </is>
      </c>
      <c r="E13" s="8" t="inlineStr">
        <is>
          <t>WE 08</t>
        </is>
      </c>
      <c r="F13" s="14">
        <f>IFERROR(VLOOKUP(E13,$O$4:$S$11,3,0),0)</f>
        <v/>
      </c>
      <c r="G13" s="15">
        <f>IFERROR(VLOOKUP(E13,$O$4:$S$11,5,0),0)</f>
        <v/>
      </c>
      <c r="H13" s="11" t="inlineStr">
        <is>
          <t>20.03.2026</t>
        </is>
      </c>
      <c r="I13" s="8" t="inlineStr">
        <is>
          <t>Besichtigung vereinbart</t>
        </is>
      </c>
      <c r="J13" s="8" t="inlineStr">
        <is>
          <t>Ja</t>
        </is>
      </c>
      <c r="K13" s="8" t="inlineStr">
        <is>
          <t>Mittel</t>
        </is>
      </c>
      <c r="L13" s="15">
        <f>IFERROR(G13/F13,0)</f>
        <v/>
      </c>
      <c r="M13" s="7" t="inlineStr">
        <is>
          <t>Termin 25.03.2026</t>
        </is>
      </c>
    </row>
    <row r="15">
      <c r="B15" s="17" t="inlineStr">
        <is>
          <t>Gesamt / Durchschnitt</t>
        </is>
      </c>
      <c r="F15" s="18">
        <f>AVERAGE(F4:F13)</f>
        <v/>
      </c>
      <c r="G15" s="19">
        <f>AVERAGE(G4:G13)</f>
        <v/>
      </c>
      <c r="L15" s="19">
        <f>AVERAGE(L4:L13)</f>
        <v/>
      </c>
    </row>
  </sheetData>
  <mergeCells count="2">
    <mergeCell ref="A1:M1"/>
    <mergeCell ref="O2:S2"/>
  </mergeCells>
  <conditionalFormatting sqref="I4:I13">
    <cfRule type="expression" priority="1" dxfId="0" stopIfTrue="1">
      <formula>I4="Vertrag unterschrieben"</formula>
    </cfRule>
    <cfRule type="expression" priority="2" dxfId="1" stopIfTrue="1">
      <formula>I4="Abgesagt"</formula>
    </cfRule>
    <cfRule type="expression" priority="3" dxfId="2" stopIfTrue="1">
      <formula>I4="Neu"</formula>
    </cfRule>
    <cfRule type="expression" priority="4" dxfId="3" stopIfTrue="1">
      <formula>OR(I4="Kontaktiert",I4="Besichtigung vereinbart",I4="Besichtigt",I4="Angebot erhalten")</formula>
    </cfRule>
  </conditionalFormatting>
  <conditionalFormatting sqref="S4:S11">
    <cfRule type="expression" priority="5" dxfId="4" stopIfTrue="1">
      <formula>S4="Vermietet"</formula>
    </cfRule>
    <cfRule type="expression" priority="6" dxfId="5" stopIfTrue="1">
      <formula>S4="Frei"</formula>
    </cfRule>
  </conditionalFormatting>
  <dataValidations count="4">
    <dataValidation sqref="I4:I13" showErrorMessage="1" showInputMessage="1" allowBlank="1" type="list">
      <formula1>"Neu,Kontaktiert,Besichtigung vereinbart,Besichtigt,Angebot erhalten,Vertrag unterschrieben,Abgesagt"</formula1>
    </dataValidation>
    <dataValidation sqref="J4:J13" showErrorMessage="1" showInputMessage="1" allowBlank="1" type="list">
      <formula1>"Ja,Nein"</formula1>
    </dataValidation>
    <dataValidation sqref="K4:K13" showErrorMessage="1" showInputMessage="1" allowBlank="1" type="list">
      <formula1>"Hoch,Mittel,Niedrig"</formula1>
    </dataValidation>
    <dataValidation sqref="E4:E13" showErrorMessage="1" showInputMessage="1" allowBlank="1" type="list">
      <formula1>"WE 01,WE 02,WE 03,WE 04,WE 05,WE 06,WE 07,WE 08"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24" customWidth="1" min="4" max="4"/>
    <col width="10" customWidth="1" min="5" max="5"/>
    <col width="12" customWidth="1" min="7" max="7"/>
    <col width="20" customWidth="1" min="8" max="8"/>
  </cols>
  <sheetData>
    <row r="1" ht="26" customHeight="1">
      <c r="A1" s="20" t="inlineStr">
        <is>
          <t>Auswertung Vorvermarktung</t>
        </is>
      </c>
    </row>
    <row r="3">
      <c r="A3" s="5" t="inlineStr">
        <is>
          <t>Kennzahl</t>
        </is>
      </c>
      <c r="B3" s="5" t="inlineStr">
        <is>
          <t>Wert</t>
        </is>
      </c>
      <c r="D3" s="4" t="inlineStr">
        <is>
          <t>Status-Verteilung</t>
        </is>
      </c>
      <c r="G3" s="4" t="inlineStr">
        <is>
          <t>Anfragen je Wohnung</t>
        </is>
      </c>
    </row>
    <row r="4">
      <c r="A4" s="21" t="inlineStr">
        <is>
          <t>Anzahl Interessenten gesamt</t>
        </is>
      </c>
      <c r="B4" s="22">
        <f>COUNTA(Interessenten!B4:B13)</f>
        <v/>
      </c>
      <c r="D4" s="17" t="inlineStr">
        <is>
          <t>Status</t>
        </is>
      </c>
      <c r="E4" s="17" t="inlineStr">
        <is>
          <t>Anzahl</t>
        </is>
      </c>
      <c r="G4" s="17" t="inlineStr">
        <is>
          <t>WE-Nr.</t>
        </is>
      </c>
      <c r="H4" s="17" t="inlineStr">
        <is>
          <t>Anzahl Interessenten</t>
        </is>
      </c>
    </row>
    <row r="5">
      <c r="A5" s="23" t="inlineStr">
        <is>
          <t>Anzahl Wohnungen im Objekt</t>
        </is>
      </c>
      <c r="B5" s="24">
        <f>COUNTA(Interessenten!O4:O11)</f>
        <v/>
      </c>
      <c r="D5" s="25" t="inlineStr">
        <is>
          <t>Neu</t>
        </is>
      </c>
      <c r="E5" s="25">
        <f>COUNTIF(Interessenten!I4:I13,D5)</f>
        <v/>
      </c>
      <c r="G5" s="25" t="inlineStr">
        <is>
          <t>WE 01</t>
        </is>
      </c>
      <c r="H5" s="25">
        <f>COUNTIF(Interessenten!E4:E13,G5)</f>
        <v/>
      </c>
    </row>
    <row r="6">
      <c r="A6" s="21" t="inlineStr">
        <is>
          <t>Verträge unterschrieben</t>
        </is>
      </c>
      <c r="B6" s="22">
        <f>COUNTIF(Interessenten!I4:I13,"Vertrag unterschrieben")</f>
        <v/>
      </c>
      <c r="D6" s="25" t="inlineStr">
        <is>
          <t>Kontaktiert</t>
        </is>
      </c>
      <c r="E6" s="25">
        <f>COUNTIF(Interessenten!I4:I13,D6)</f>
        <v/>
      </c>
      <c r="G6" s="25" t="inlineStr">
        <is>
          <t>WE 02</t>
        </is>
      </c>
      <c r="H6" s="25">
        <f>COUNTIF(Interessenten!E4:E13,G6)</f>
        <v/>
      </c>
    </row>
    <row r="7">
      <c r="A7" s="23" t="inlineStr">
        <is>
          <t>Absagen</t>
        </is>
      </c>
      <c r="B7" s="24">
        <f>COUNTIF(Interessenten!I4:I13,"Abgesagt")</f>
        <v/>
      </c>
      <c r="D7" s="25" t="inlineStr">
        <is>
          <t>Besichtigung vereinbart</t>
        </is>
      </c>
      <c r="E7" s="25">
        <f>COUNTIF(Interessenten!I4:I13,D7)</f>
        <v/>
      </c>
      <c r="G7" s="25" t="inlineStr">
        <is>
          <t>WE 03</t>
        </is>
      </c>
      <c r="H7" s="25">
        <f>COUNTIF(Interessenten!E4:E13,G7)</f>
        <v/>
      </c>
    </row>
    <row r="8">
      <c r="A8" s="21" t="inlineStr">
        <is>
          <t>Offene Interessenten (aktiv)</t>
        </is>
      </c>
      <c r="B8" s="22">
        <f>COUNTA(Interessenten!B4:B13)-COUNTIF(Interessenten!I4:I13,"Vertrag unterschrieben")-COUNTIF(Interessenten!I4:I13,"Abgesagt")</f>
        <v/>
      </c>
      <c r="D8" s="25" t="inlineStr">
        <is>
          <t>Besichtigt</t>
        </is>
      </c>
      <c r="E8" s="25">
        <f>COUNTIF(Interessenten!I4:I13,D8)</f>
        <v/>
      </c>
      <c r="G8" s="25" t="inlineStr">
        <is>
          <t>WE 04</t>
        </is>
      </c>
      <c r="H8" s="25">
        <f>COUNTIF(Interessenten!E4:E13,G8)</f>
        <v/>
      </c>
    </row>
    <row r="9">
      <c r="A9" s="23" t="inlineStr">
        <is>
          <t>Vermietungsquote (Verträge / Wohnungen)</t>
        </is>
      </c>
      <c r="B9" s="26">
        <f>IFERROR(COUNTIF(Interessenten!I4:I13,"Vertrag unterschrieben")/COUNTA(Interessenten!O4:O11),0)</f>
        <v/>
      </c>
      <c r="D9" s="25" t="inlineStr">
        <is>
          <t>Angebot erhalten</t>
        </is>
      </c>
      <c r="E9" s="25">
        <f>COUNTIF(Interessenten!I4:I13,D9)</f>
        <v/>
      </c>
      <c r="G9" s="25" t="inlineStr">
        <is>
          <t>WE 05</t>
        </is>
      </c>
      <c r="H9" s="25">
        <f>COUNTIF(Interessenten!E4:E13,G9)</f>
        <v/>
      </c>
    </row>
    <row r="10">
      <c r="A10" s="21" t="inlineStr">
        <is>
          <t>Ø gewünschte Kaltmiete (€)</t>
        </is>
      </c>
      <c r="B10" s="27">
        <f>IFERROR(AVERAGE(Interessenten!G4:G13),0)</f>
        <v/>
      </c>
      <c r="D10" s="25" t="inlineStr">
        <is>
          <t>Vertrag unterschrieben</t>
        </is>
      </c>
      <c r="E10" s="25">
        <f>COUNTIF(Interessenten!I4:I13,D10)</f>
        <v/>
      </c>
      <c r="G10" s="25" t="inlineStr">
        <is>
          <t>WE 06</t>
        </is>
      </c>
      <c r="H10" s="25">
        <f>COUNTIF(Interessenten!E4:E13,G10)</f>
        <v/>
      </c>
    </row>
    <row r="11">
      <c r="A11" s="23" t="inlineStr">
        <is>
          <t>Ø Kaltmiete pro m² (€)</t>
        </is>
      </c>
      <c r="B11" s="28">
        <f>IFERROR(AVERAGE(Interessenten!L4:L13),0)</f>
        <v/>
      </c>
      <c r="D11" s="25" t="inlineStr">
        <is>
          <t>Abgesagt</t>
        </is>
      </c>
      <c r="E11" s="25">
        <f>COUNTIF(Interessenten!I4:I13,D11)</f>
        <v/>
      </c>
      <c r="G11" s="25" t="inlineStr">
        <is>
          <t>WE 07</t>
        </is>
      </c>
      <c r="H11" s="25">
        <f>COUNTIF(Interessenten!E4:E13,G11)</f>
        <v/>
      </c>
    </row>
    <row r="12">
      <c r="A12" s="21" t="inlineStr">
        <is>
          <t>Anteil bonitätsgeprüft</t>
        </is>
      </c>
      <c r="B12" s="29">
        <f>IFERROR(COUNTIF(Interessenten!J4:J13,"Ja")/COUNTA(Interessenten!B4:B13),0)</f>
        <v/>
      </c>
      <c r="G12" s="25" t="inlineStr">
        <is>
          <t>WE 08</t>
        </is>
      </c>
      <c r="H12" s="25">
        <f>COUNTIF(Interessenten!E4:E13,G12)</f>
        <v/>
      </c>
    </row>
  </sheetData>
  <mergeCells count="3">
    <mergeCell ref="A1:F1"/>
    <mergeCell ref="D3:E3"/>
    <mergeCell ref="G3:H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85" customWidth="1" min="2" max="2"/>
  </cols>
  <sheetData>
    <row r="1" ht="26" customHeight="1">
      <c r="A1" s="20" t="inlineStr">
        <is>
          <t>Anleitung zur Excel-Vorlage</t>
        </is>
      </c>
    </row>
    <row r="3">
      <c r="A3" s="30" t="inlineStr">
        <is>
          <t>Bereich</t>
        </is>
      </c>
      <c r="B3" s="30" t="inlineStr">
        <is>
          <t>Erklärung</t>
        </is>
      </c>
    </row>
    <row r="4" ht="42" customHeight="1">
      <c r="A4" s="31" t="inlineStr">
        <is>
          <t>Sheet „Interessenten“</t>
        </is>
      </c>
      <c r="B4" s="32" t="inlineStr">
        <is>
          <t>Zentrale Liste aller Interessenten für die Vorvermarktung Ihrer Wohnungen. Tragen Sie Kontaktdaten, gewünschte Wohnung, Status, Bonitätsprüfung und Priorität ein.</t>
        </is>
      </c>
    </row>
    <row r="5" ht="42" customHeight="1">
      <c r="A5" s="33" t="inlineStr">
        <is>
          <t>Spalte Gewünschte Wohnung</t>
        </is>
      </c>
      <c r="B5" s="34" t="inlineStr">
        <is>
          <t>Wählen Sie die WE-Nr. über das Dropdown aus. Wohnfläche und geplante Kaltmiete werden automatisch aus der Wohnungsübersicht (Spalten O–T) per VLOOKUP übernommen.</t>
        </is>
      </c>
    </row>
    <row r="6" ht="42" customHeight="1">
      <c r="A6" s="31" t="inlineStr">
        <is>
          <t>Spalte Status</t>
        </is>
      </c>
      <c r="B6" s="32" t="inlineStr">
        <is>
          <t>Dropdown mit den Phasen Neu, Kontaktiert, Besichtigung vereinbart, Besichtigt, Angebot erhalten, Vertrag unterschrieben, Abgesagt. Farbliche Hervorhebung erfolgt automatisch.</t>
        </is>
      </c>
    </row>
    <row r="7" ht="42" customHeight="1">
      <c r="A7" s="33" t="inlineStr">
        <is>
          <t>Spalte Bonität geprüft / Priorität</t>
        </is>
      </c>
      <c r="B7" s="34" t="inlineStr">
        <is>
          <t>Pflegen Sie Ja/Nein bzw. Hoch/Mittel/Niedrig über die Dropdowns, um Interessenten intern zu priorisieren.</t>
        </is>
      </c>
    </row>
    <row r="8" ht="42" customHeight="1">
      <c r="A8" s="31" t="inlineStr">
        <is>
          <t>Wohnungsübersicht (rechts)</t>
        </is>
      </c>
      <c r="B8" s="32" t="inlineStr">
        <is>
          <t>Stammdaten des Objekts (Adresse, Wohnfläche, Zimmer, geplante Kaltmiete). Die Statusspalte zeigt automatisch, ob eine Wohnung frei, reserviert/im Interesse oder bereits vermietet ist.</t>
        </is>
      </c>
    </row>
    <row r="9" ht="42" customHeight="1">
      <c r="A9" s="33" t="inlineStr">
        <is>
          <t>Sheet „Auswertung“</t>
        </is>
      </c>
      <c r="B9" s="34" t="inlineStr">
        <is>
          <t>Automatische Kennzahlen (Anzahl Interessenten, Vermietungsquote, Ø Kaltmiete) sowie Diagramme zur Status-Verteilung und zu Anfragen je Wohnung.</t>
        </is>
      </c>
    </row>
    <row r="10" ht="42" customHeight="1">
      <c r="A10" s="31" t="inlineStr">
        <is>
          <t>Gelbe Zellen</t>
        </is>
      </c>
      <c r="B10" s="32" t="inlineStr">
        <is>
          <t>Kennzeichnen Eingabefelder – hier bitte Ihre eigenen Daten eintragen bzw. anpassen.</t>
        </is>
      </c>
    </row>
    <row r="11" ht="42" customHeight="1">
      <c r="A11" s="33" t="inlineStr">
        <is>
          <t>Pflege-Hinweis</t>
        </is>
      </c>
      <c r="B11" s="34" t="inlineStr">
        <is>
          <t>Aktualisieren Sie die Liste regelmäßig, damit Vermietungsquote und Diagramme stets den aktuellen Stand der Vorvermarktung zeigen.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2026-07-14T11:02:56Z</dcterms:created>
  <dcterms:modified xmlns:dcterms="http://purl.org/dc/terms/" xmlns:xsi="http://www.w3.org/2001/XMLSchema-instance" xsi:type="dcterms:W3CDTF">2026-07-14T11:02:56Z</dcterms:modified>
</cp:coreProperties>
</file>