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ffelmiete_Daten" sheetId="1" state="visible" r:id="rId1"/>
    <sheet xmlns:r="http://schemas.openxmlformats.org/officeDocument/2006/relationships" name="Plan_Übersicht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Hinwei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#,##0.00\ &quot;€&quot;"/>
    <numFmt numFmtId="166" formatCode="0.0%"/>
  </numFmts>
  <fonts count="14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0F766E"/>
      <sz val="16"/>
    </font>
    <font>
      <name val="Calibri"/>
      <b val="1"/>
      <color rgb="00374151"/>
      <sz val="10"/>
    </font>
    <font>
      <name val="Calibri"/>
      <b val="1"/>
      <color rgb="0022C55E"/>
      <sz val="14"/>
    </font>
    <font>
      <name val="Calibri"/>
      <b val="1"/>
      <color rgb="0014B8A6"/>
      <sz val="14"/>
    </font>
    <font>
      <name val="Calibri"/>
      <b val="1"/>
      <color rgb="00DC2626"/>
      <sz val="14"/>
    </font>
    <font>
      <name val="Calibri"/>
      <b val="1"/>
      <color rgb="00D97706"/>
      <sz val="14"/>
    </font>
    <font>
      <name val="Calibri"/>
      <b val="1"/>
      <color rgb="00FFFFFF"/>
    </font>
    <font>
      <name val="Calibri"/>
      <b val="1"/>
      <color rgb="00FFFFFF"/>
      <sz val="10"/>
    </font>
    <font>
      <name val="Calibri"/>
      <b val="1"/>
      <color rgb="000F766E"/>
      <sz val="10"/>
    </font>
    <font>
      <name val="Calibri"/>
      <i val="1"/>
      <color rgb="006B7280"/>
      <sz val="9"/>
    </font>
  </fonts>
  <fills count="11">
    <fill>
      <patternFill/>
    </fill>
    <fill>
      <patternFill patternType="gray125"/>
    </fill>
    <fill>
      <patternFill patternType="solid">
        <fgColor rgb="00ECFDF5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0FDF4"/>
      </patternFill>
    </fill>
    <fill>
      <patternFill patternType="solid">
        <fgColor rgb="00FEF2F2"/>
      </patternFill>
    </fill>
    <fill>
      <patternFill patternType="solid">
        <fgColor rgb="00FEE2E2"/>
      </patternFill>
    </fill>
    <fill>
      <patternFill patternType="solid">
        <fgColor rgb="00DCFCE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164" fontId="3" fillId="6" borderId="1" applyAlignment="1" pivotButton="0" quotePrefix="0" xfId="0">
      <alignment horizontal="center" vertical="center"/>
    </xf>
    <xf numFmtId="165" fontId="3" fillId="6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166" fontId="9" fillId="5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165" fontId="6" fillId="7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center" vertical="center"/>
    </xf>
    <xf numFmtId="165" fontId="1" fillId="2" borderId="1" applyAlignment="1" pivotButton="0" quotePrefix="0" xfId="0">
      <alignment horizontal="center" vertical="center"/>
    </xf>
    <xf numFmtId="165" fontId="1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left" vertical="center"/>
    </xf>
    <xf numFmtId="0" fontId="8" fillId="9" borderId="1" applyAlignment="1" pivotButton="0" quotePrefix="0" xfId="0">
      <alignment horizontal="center" vertical="center"/>
    </xf>
    <xf numFmtId="0" fontId="1" fillId="7" borderId="1" applyAlignment="1" pivotButton="0" quotePrefix="0" xfId="0">
      <alignment horizontal="center" vertical="center"/>
    </xf>
    <xf numFmtId="0" fontId="10" fillId="3" borderId="1" pivotButton="0" quotePrefix="0" xfId="0"/>
    <xf numFmtId="0" fontId="0" fillId="0" borderId="1" pivotButton="0" quotePrefix="0" xfId="0"/>
    <xf numFmtId="0" fontId="11" fillId="3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12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center" vertical="center"/>
    </xf>
    <xf numFmtId="164" fontId="3" fillId="6" borderId="1" applyAlignment="1" pivotButton="0" quotePrefix="0" xfId="0">
      <alignment horizontal="center" vertical="center"/>
    </xf>
    <xf numFmtId="165" fontId="3" fillId="6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center" vertical="center"/>
    </xf>
    <xf numFmtId="166" fontId="9" fillId="5" borderId="1" applyAlignment="1" pivotButton="0" quotePrefix="0" xfId="0">
      <alignment horizontal="center" vertical="center"/>
    </xf>
    <xf numFmtId="165" fontId="6" fillId="7" borderId="1" applyAlignment="1" pivotButton="0" quotePrefix="0" xfId="0">
      <alignment horizontal="center" vertical="center"/>
    </xf>
    <xf numFmtId="165" fontId="1" fillId="2" borderId="1" applyAlignment="1" pivotButton="0" quotePrefix="0" xfId="0">
      <alignment horizontal="center" vertical="center"/>
    </xf>
    <xf numFmtId="165" fontId="1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name val="Calibri"/>
        <color rgb="00DC2626"/>
        <sz val="10"/>
      </font>
      <fill>
        <patternFill patternType="solid">
          <fgColor rgb="00FEE2E2"/>
        </patternFill>
      </fill>
    </dxf>
    <dxf>
      <font>
        <name val="Calibri"/>
        <color rgb="00166534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Mehrmiete je Monat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'Plan_Übersicht'!D2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'Plan_Übersicht'!$B$3:$B$24</f>
            </numRef>
          </cat>
          <val>
            <numRef>
              <f>'Plan_Übersicht'!$D$3:$D$24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Mehrmiete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Ø neue Kaltmiete je Monat (€)</a:t>
            </a:r>
          </a:p>
        </rich>
      </tx>
    </title>
    <plotArea>
      <lineChart>
        <grouping val="standard"/>
        <ser>
          <idx val="0"/>
          <order val="0"/>
          <tx>
            <strRef>
              <f>'Plan_Übersicht'!H2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'Plan_Übersicht'!$B$3:$B$24</f>
            </numRef>
          </cat>
          <val>
            <numRef>
              <f>'Plan_Übersicht'!$H$3:$H$24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Kaltmiete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Fällig vs. Geplant</a:t>
            </a:r>
          </a:p>
        </rich>
      </tx>
    </title>
    <plotArea>
      <pieChart>
        <varyColors val="1"/>
        <ser>
          <idx val="0"/>
          <order val="0"/>
          <tx>
            <strRef>
              <f>'Dashboard'!C14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'Dashboard'!$B$15:$B$16</f>
            </numRef>
          </cat>
          <val>
            <numRef>
              <f>'Dashboard'!$C$15:$C$16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25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13</row>
      <rowOff>0</rowOff>
    </from>
    <ext cx="50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8" customWidth="1" min="3" max="3"/>
    <col width="10" customWidth="1" min="4" max="4"/>
    <col width="20" customWidth="1" min="5" max="5"/>
    <col width="14" customWidth="1" min="6" max="6"/>
    <col width="16" customWidth="1" min="7" max="7"/>
    <col width="14" customWidth="1" min="8" max="8"/>
    <col width="12" customWidth="1" min="9" max="9"/>
    <col width="16" customWidth="1" min="10" max="10"/>
    <col width="16" customWidth="1" min="11" max="11"/>
    <col width="16" customWidth="1" min="12" max="12"/>
    <col width="14" customWidth="1" min="13" max="13"/>
    <col width="14" customWidth="1" min="14" max="14"/>
    <col width="12" customWidth="1" min="15" max="15"/>
    <col width="42" customWidth="1" min="16" max="16"/>
  </cols>
  <sheetData>
    <row r="1" ht="22" customHeight="1">
      <c r="A1" s="1" t="inlineStr">
        <is>
          <t>Staffelmiete Erhöhungsplan – Vertragsdaten</t>
        </is>
      </c>
    </row>
    <row r="2" ht="30" customHeight="1">
      <c r="A2" s="2" t="inlineStr">
        <is>
          <t>Vertrags-ID</t>
        </is>
      </c>
      <c r="B2" s="2" t="inlineStr">
        <is>
          <t>Objektadresse</t>
        </is>
      </c>
      <c r="C2" s="2" t="inlineStr">
        <is>
          <t>Stadt</t>
        </is>
      </c>
      <c r="D2" s="2" t="inlineStr">
        <is>
          <t>Einheit</t>
        </is>
      </c>
      <c r="E2" s="2" t="inlineStr">
        <is>
          <t>Mieter/in</t>
        </is>
      </c>
      <c r="F2" s="2" t="inlineStr">
        <is>
          <t>Mietbeginn</t>
        </is>
      </c>
      <c r="G2" s="2" t="inlineStr">
        <is>
          <t>Start-Kaltmiete €</t>
        </is>
      </c>
      <c r="H2" s="2" t="inlineStr">
        <is>
          <t>Erhöhungsintervall
Monate</t>
        </is>
      </c>
      <c r="I2" s="2" t="inlineStr">
        <is>
          <t>Erhöhungsstufe
Nr.</t>
        </is>
      </c>
      <c r="J2" s="2" t="inlineStr">
        <is>
          <t>Erhöhungsdatum</t>
        </is>
      </c>
      <c r="K2" s="2" t="inlineStr">
        <is>
          <t>Staffelmiete
Neu €</t>
        </is>
      </c>
      <c r="L2" s="2" t="inlineStr">
        <is>
          <t>Steigerung €
ggü. Vorstufe</t>
        </is>
      </c>
      <c r="M2" s="2" t="inlineStr">
        <is>
          <t>Steigerung %
ggü. Vorstufe</t>
        </is>
      </c>
      <c r="N2" s="2" t="inlineStr">
        <is>
          <t>Laufzeit bis</t>
        </is>
      </c>
      <c r="O2" s="2" t="inlineStr">
        <is>
          <t>Status</t>
        </is>
      </c>
      <c r="P2" s="2" t="inlineStr">
        <is>
          <t>Hinweis</t>
        </is>
      </c>
    </row>
    <row r="3">
      <c r="A3" s="3" t="inlineStr">
        <is>
          <t>VM-001</t>
        </is>
      </c>
      <c r="B3" s="3" t="inlineStr">
        <is>
          <t>Hauptstraße 12</t>
        </is>
      </c>
      <c r="C3" s="3" t="inlineStr">
        <is>
          <t>Berlin</t>
        </is>
      </c>
      <c r="D3" s="3" t="inlineStr">
        <is>
          <t>WE 1</t>
        </is>
      </c>
      <c r="E3" s="3" t="inlineStr">
        <is>
          <t>Thomas Becker</t>
        </is>
      </c>
      <c r="F3" s="37" t="n">
        <v>46054</v>
      </c>
      <c r="G3" s="38" t="n">
        <v>1250</v>
      </c>
      <c r="H3" s="6" t="n">
        <v>12</v>
      </c>
      <c r="I3" s="6" t="n">
        <v>1</v>
      </c>
      <c r="J3" s="37">
        <f>IFERROR(DATE(YEAR(F3)+INT((I3-1)*H3/12),MONTH(F3)+MOD((I3-1)*H3,12),DAY(F3)),"")</f>
        <v/>
      </c>
      <c r="K3" s="38">
        <f>IFERROR(G3*(1+M3)^I3,0)</f>
        <v/>
      </c>
      <c r="L3" s="38">
        <f>IFERROR(IF(I3=1,0,K3-G3*(1+M3)^(I3-1)),0)</f>
        <v/>
      </c>
      <c r="M3" s="39" t="n">
        <v>0.03</v>
      </c>
      <c r="N3" s="37" t="n">
        <v>46418</v>
      </c>
      <c r="O3" s="8">
        <f>IF(TODAY()&gt;J3,"Fällig","Geplant")</f>
        <v/>
      </c>
      <c r="P3" s="3">
        <f>IF(K3&gt;G3*1.2,"Prüfen: ggf. rechtlich/vertraglich kontrollieren","OK")</f>
        <v/>
      </c>
    </row>
    <row r="4">
      <c r="A4" s="9" t="inlineStr">
        <is>
          <t>VM-001</t>
        </is>
      </c>
      <c r="B4" s="9" t="inlineStr">
        <is>
          <t>Hauptstraße 12</t>
        </is>
      </c>
      <c r="C4" s="9" t="inlineStr">
        <is>
          <t>Berlin</t>
        </is>
      </c>
      <c r="D4" s="9" t="inlineStr">
        <is>
          <t>WE 1</t>
        </is>
      </c>
      <c r="E4" s="9" t="inlineStr">
        <is>
          <t>Thomas Becker</t>
        </is>
      </c>
      <c r="F4" s="40" t="n">
        <v>46054</v>
      </c>
      <c r="G4" s="41" t="n">
        <v>1250</v>
      </c>
      <c r="H4" s="6" t="n">
        <v>12</v>
      </c>
      <c r="I4" s="6" t="n">
        <v>2</v>
      </c>
      <c r="J4" s="40">
        <f>IFERROR(DATE(YEAR(F4)+INT((I4-1)*H4/12),MONTH(F4)+MOD((I4-1)*H4,12),DAY(F4)),"")</f>
        <v/>
      </c>
      <c r="K4" s="41">
        <f>IFERROR(G4*(1+M4)^I4,0)</f>
        <v/>
      </c>
      <c r="L4" s="41">
        <f>IFERROR(IF(I4=1,0,K4-G4*(1+M4)^(I4-1)),0)</f>
        <v/>
      </c>
      <c r="M4" s="39" t="n">
        <v>0.03</v>
      </c>
      <c r="N4" s="40" t="n">
        <v>46783</v>
      </c>
      <c r="O4" s="12">
        <f>IF(TODAY()&gt;J4,"Fällig","Geplant")</f>
        <v/>
      </c>
      <c r="P4" s="9">
        <f>IF(K4&gt;G4*1.2,"Prüfen: ggf. rechtlich/vertraglich kontrollieren","OK")</f>
        <v/>
      </c>
    </row>
    <row r="5">
      <c r="A5" s="3" t="inlineStr">
        <is>
          <t>VM-001</t>
        </is>
      </c>
      <c r="B5" s="3" t="inlineStr">
        <is>
          <t>Hauptstraße 12</t>
        </is>
      </c>
      <c r="C5" s="3" t="inlineStr">
        <is>
          <t>Berlin</t>
        </is>
      </c>
      <c r="D5" s="3" t="inlineStr">
        <is>
          <t>WE 1</t>
        </is>
      </c>
      <c r="E5" s="3" t="inlineStr">
        <is>
          <t>Thomas Becker</t>
        </is>
      </c>
      <c r="F5" s="37" t="n">
        <v>46054</v>
      </c>
      <c r="G5" s="38" t="n">
        <v>1250</v>
      </c>
      <c r="H5" s="6" t="n">
        <v>12</v>
      </c>
      <c r="I5" s="6" t="n">
        <v>3</v>
      </c>
      <c r="J5" s="37">
        <f>IFERROR(DATE(YEAR(F5)+INT((I5-1)*H5/12),MONTH(F5)+MOD((I5-1)*H5,12),DAY(F5)),"")</f>
        <v/>
      </c>
      <c r="K5" s="38">
        <f>IFERROR(G5*(1+M5)^I5,0)</f>
        <v/>
      </c>
      <c r="L5" s="38">
        <f>IFERROR(IF(I5=1,0,K5-G5*(1+M5)^(I5-1)),0)</f>
        <v/>
      </c>
      <c r="M5" s="39" t="n">
        <v>0.03</v>
      </c>
      <c r="N5" s="37" t="n">
        <v>47149</v>
      </c>
      <c r="O5" s="8">
        <f>IF(TODAY()&gt;J5,"Fällig","Geplant")</f>
        <v/>
      </c>
      <c r="P5" s="3">
        <f>IF(K5&gt;G5*1.2,"Prüfen: ggf. rechtlich/vertraglich kontrollieren","OK")</f>
        <v/>
      </c>
    </row>
    <row r="6">
      <c r="A6" s="9" t="inlineStr">
        <is>
          <t>VM-002</t>
        </is>
      </c>
      <c r="B6" s="9" t="inlineStr">
        <is>
          <t>Lindenallee 7</t>
        </is>
      </c>
      <c r="C6" s="9" t="inlineStr">
        <is>
          <t>München</t>
        </is>
      </c>
      <c r="D6" s="9" t="inlineStr">
        <is>
          <t>WE 2</t>
        </is>
      </c>
      <c r="E6" s="9" t="inlineStr">
        <is>
          <t>Sabine Müller</t>
        </is>
      </c>
      <c r="F6" s="40" t="n">
        <v>46096</v>
      </c>
      <c r="G6" s="41" t="n">
        <v>1480</v>
      </c>
      <c r="H6" s="6" t="n">
        <v>12</v>
      </c>
      <c r="I6" s="6" t="n">
        <v>1</v>
      </c>
      <c r="J6" s="40">
        <f>IFERROR(DATE(YEAR(F6)+INT((I6-1)*H6/12),MONTH(F6)+MOD((I6-1)*H6,12),DAY(F6)),"")</f>
        <v/>
      </c>
      <c r="K6" s="41">
        <f>IFERROR(G6*(1+M6)^I6,0)</f>
        <v/>
      </c>
      <c r="L6" s="41">
        <f>IFERROR(IF(I6=1,0,K6-G6*(1+M6)^(I6-1)),0)</f>
        <v/>
      </c>
      <c r="M6" s="39" t="n">
        <v>0.04</v>
      </c>
      <c r="N6" s="40" t="n">
        <v>46460</v>
      </c>
      <c r="O6" s="12">
        <f>IF(TODAY()&gt;J6,"Fällig","Geplant")</f>
        <v/>
      </c>
      <c r="P6" s="9">
        <f>IF(K6&gt;G6*1.2,"Prüfen: ggf. rechtlich/vertraglich kontrollieren","OK")</f>
        <v/>
      </c>
    </row>
    <row r="7">
      <c r="A7" s="3" t="inlineStr">
        <is>
          <t>VM-002</t>
        </is>
      </c>
      <c r="B7" s="3" t="inlineStr">
        <is>
          <t>Lindenallee 7</t>
        </is>
      </c>
      <c r="C7" s="3" t="inlineStr">
        <is>
          <t>München</t>
        </is>
      </c>
      <c r="D7" s="3" t="inlineStr">
        <is>
          <t>WE 2</t>
        </is>
      </c>
      <c r="E7" s="3" t="inlineStr">
        <is>
          <t>Sabine Müller</t>
        </is>
      </c>
      <c r="F7" s="37" t="n">
        <v>46096</v>
      </c>
      <c r="G7" s="38" t="n">
        <v>1480</v>
      </c>
      <c r="H7" s="6" t="n">
        <v>12</v>
      </c>
      <c r="I7" s="6" t="n">
        <v>2</v>
      </c>
      <c r="J7" s="37">
        <f>IFERROR(DATE(YEAR(F7)+INT((I7-1)*H7/12),MONTH(F7)+MOD((I7-1)*H7,12),DAY(F7)),"")</f>
        <v/>
      </c>
      <c r="K7" s="38">
        <f>IFERROR(G7*(1+M7)^I7,0)</f>
        <v/>
      </c>
      <c r="L7" s="38">
        <f>IFERROR(IF(I7=1,0,K7-G7*(1+M7)^(I7-1)),0)</f>
        <v/>
      </c>
      <c r="M7" s="39" t="n">
        <v>0.04</v>
      </c>
      <c r="N7" s="37" t="n">
        <v>46826</v>
      </c>
      <c r="O7" s="8">
        <f>IF(TODAY()&gt;J7,"Fällig","Geplant")</f>
        <v/>
      </c>
      <c r="P7" s="3">
        <f>IF(K7&gt;G7*1.2,"Prüfen: ggf. rechtlich/vertraglich kontrollieren","OK")</f>
        <v/>
      </c>
    </row>
    <row r="8">
      <c r="A8" s="9" t="inlineStr">
        <is>
          <t>VM-002</t>
        </is>
      </c>
      <c r="B8" s="9" t="inlineStr">
        <is>
          <t>Lindenallee 7</t>
        </is>
      </c>
      <c r="C8" s="9" t="inlineStr">
        <is>
          <t>München</t>
        </is>
      </c>
      <c r="D8" s="9" t="inlineStr">
        <is>
          <t>WE 2</t>
        </is>
      </c>
      <c r="E8" s="9" t="inlineStr">
        <is>
          <t>Sabine Müller</t>
        </is>
      </c>
      <c r="F8" s="40" t="n">
        <v>46096</v>
      </c>
      <c r="G8" s="41" t="n">
        <v>1480</v>
      </c>
      <c r="H8" s="6" t="n">
        <v>12</v>
      </c>
      <c r="I8" s="6" t="n">
        <v>3</v>
      </c>
      <c r="J8" s="40">
        <f>IFERROR(DATE(YEAR(F8)+INT((I8-1)*H8/12),MONTH(F8)+MOD((I8-1)*H8,12),DAY(F8)),"")</f>
        <v/>
      </c>
      <c r="K8" s="41">
        <f>IFERROR(G8*(1+M8)^I8,0)</f>
        <v/>
      </c>
      <c r="L8" s="41">
        <f>IFERROR(IF(I8=1,0,K8-G8*(1+M8)^(I8-1)),0)</f>
        <v/>
      </c>
      <c r="M8" s="39" t="n">
        <v>0.04</v>
      </c>
      <c r="N8" s="40" t="n">
        <v>47191</v>
      </c>
      <c r="O8" s="12">
        <f>IF(TODAY()&gt;J8,"Fällig","Geplant")</f>
        <v/>
      </c>
      <c r="P8" s="9">
        <f>IF(K8&gt;G8*1.2,"Prüfen: ggf. rechtlich/vertraglich kontrollieren","OK")</f>
        <v/>
      </c>
    </row>
    <row r="9">
      <c r="A9" s="3" t="inlineStr">
        <is>
          <t>VM-003</t>
        </is>
      </c>
      <c r="B9" s="3" t="inlineStr">
        <is>
          <t>Goethestraße 45</t>
        </is>
      </c>
      <c r="C9" s="3" t="inlineStr">
        <is>
          <t>Hamburg</t>
        </is>
      </c>
      <c r="D9" s="3" t="inlineStr">
        <is>
          <t>WE 3</t>
        </is>
      </c>
      <c r="E9" s="3" t="inlineStr">
        <is>
          <t>Andreas Schneider</t>
        </is>
      </c>
      <c r="F9" s="37" t="n">
        <v>46113</v>
      </c>
      <c r="G9" s="38" t="n">
        <v>980</v>
      </c>
      <c r="H9" s="6" t="n">
        <v>12</v>
      </c>
      <c r="I9" s="6" t="n">
        <v>1</v>
      </c>
      <c r="J9" s="37">
        <f>IFERROR(DATE(YEAR(F9)+INT((I9-1)*H9/12),MONTH(F9)+MOD((I9-1)*H9,12),DAY(F9)),"")</f>
        <v/>
      </c>
      <c r="K9" s="38">
        <f>IFERROR(G9*(1+M9)^I9,0)</f>
        <v/>
      </c>
      <c r="L9" s="38">
        <f>IFERROR(IF(I9=1,0,K9-G9*(1+M9)^(I9-1)),0)</f>
        <v/>
      </c>
      <c r="M9" s="39" t="n">
        <v>0.03</v>
      </c>
      <c r="N9" s="37" t="n">
        <v>46477</v>
      </c>
      <c r="O9" s="8">
        <f>IF(TODAY()&gt;J9,"Fällig","Geplant")</f>
        <v/>
      </c>
      <c r="P9" s="3">
        <f>IF(K9&gt;G9*1.2,"Prüfen: ggf. rechtlich/vertraglich kontrollieren","OK")</f>
        <v/>
      </c>
    </row>
    <row r="10">
      <c r="A10" s="9" t="inlineStr">
        <is>
          <t>VM-003</t>
        </is>
      </c>
      <c r="B10" s="9" t="inlineStr">
        <is>
          <t>Goethestraße 45</t>
        </is>
      </c>
      <c r="C10" s="9" t="inlineStr">
        <is>
          <t>Hamburg</t>
        </is>
      </c>
      <c r="D10" s="9" t="inlineStr">
        <is>
          <t>WE 3</t>
        </is>
      </c>
      <c r="E10" s="9" t="inlineStr">
        <is>
          <t>Andreas Schneider</t>
        </is>
      </c>
      <c r="F10" s="40" t="n">
        <v>46113</v>
      </c>
      <c r="G10" s="41" t="n">
        <v>980</v>
      </c>
      <c r="H10" s="6" t="n">
        <v>12</v>
      </c>
      <c r="I10" s="6" t="n">
        <v>2</v>
      </c>
      <c r="J10" s="40">
        <f>IFERROR(DATE(YEAR(F10)+INT((I10-1)*H10/12),MONTH(F10)+MOD((I10-1)*H10,12),DAY(F10)),"")</f>
        <v/>
      </c>
      <c r="K10" s="41">
        <f>IFERROR(G10*(1+M10)^I10,0)</f>
        <v/>
      </c>
      <c r="L10" s="41">
        <f>IFERROR(IF(I10=1,0,K10-G10*(1+M10)^(I10-1)),0)</f>
        <v/>
      </c>
      <c r="M10" s="39" t="n">
        <v>0.03</v>
      </c>
      <c r="N10" s="40" t="n">
        <v>46843</v>
      </c>
      <c r="O10" s="12">
        <f>IF(TODAY()&gt;J10,"Fällig","Geplant")</f>
        <v/>
      </c>
      <c r="P10" s="9">
        <f>IF(K10&gt;G10*1.2,"Prüfen: ggf. rechtlich/vertraglich kontrollieren","OK")</f>
        <v/>
      </c>
    </row>
    <row r="11">
      <c r="A11" s="3" t="inlineStr">
        <is>
          <t>VM-004</t>
        </is>
      </c>
      <c r="B11" s="3" t="inlineStr">
        <is>
          <t>Parkstraße 18</t>
        </is>
      </c>
      <c r="C11" s="3" t="inlineStr">
        <is>
          <t>Köln</t>
        </is>
      </c>
      <c r="D11" s="3" t="inlineStr">
        <is>
          <t>WE 4</t>
        </is>
      </c>
      <c r="E11" s="3" t="inlineStr">
        <is>
          <t>Petra Wagner</t>
        </is>
      </c>
      <c r="F11" s="37" t="n">
        <v>46143</v>
      </c>
      <c r="G11" s="38" t="n">
        <v>1100</v>
      </c>
      <c r="H11" s="6" t="n">
        <v>12</v>
      </c>
      <c r="I11" s="6" t="n">
        <v>1</v>
      </c>
      <c r="J11" s="37">
        <f>IFERROR(DATE(YEAR(F11)+INT((I11-1)*H11/12),MONTH(F11)+MOD((I11-1)*H11,12),DAY(F11)),"")</f>
        <v/>
      </c>
      <c r="K11" s="38">
        <f>IFERROR(G11*(1+M11)^I11,0)</f>
        <v/>
      </c>
      <c r="L11" s="38">
        <f>IFERROR(IF(I11=1,0,K11-G11*(1+M11)^(I11-1)),0)</f>
        <v/>
      </c>
      <c r="M11" s="39" t="n">
        <v>0.035</v>
      </c>
      <c r="N11" s="37" t="n">
        <v>46507</v>
      </c>
      <c r="O11" s="8">
        <f>IF(TODAY()&gt;J11,"Fällig","Geplant")</f>
        <v/>
      </c>
      <c r="P11" s="3">
        <f>IF(K11&gt;G11*1.2,"Prüfen: ggf. rechtlich/vertraglich kontrollieren","OK")</f>
        <v/>
      </c>
    </row>
    <row r="12">
      <c r="A12" s="9" t="inlineStr">
        <is>
          <t>VM-004</t>
        </is>
      </c>
      <c r="B12" s="9" t="inlineStr">
        <is>
          <t>Parkstraße 18</t>
        </is>
      </c>
      <c r="C12" s="9" t="inlineStr">
        <is>
          <t>Köln</t>
        </is>
      </c>
      <c r="D12" s="9" t="inlineStr">
        <is>
          <t>WE 4</t>
        </is>
      </c>
      <c r="E12" s="9" t="inlineStr">
        <is>
          <t>Petra Wagner</t>
        </is>
      </c>
      <c r="F12" s="40" t="n">
        <v>46143</v>
      </c>
      <c r="G12" s="41" t="n">
        <v>1100</v>
      </c>
      <c r="H12" s="6" t="n">
        <v>12</v>
      </c>
      <c r="I12" s="6" t="n">
        <v>2</v>
      </c>
      <c r="J12" s="40">
        <f>IFERROR(DATE(YEAR(F12)+INT((I12-1)*H12/12),MONTH(F12)+MOD((I12-1)*H12,12),DAY(F12)),"")</f>
        <v/>
      </c>
      <c r="K12" s="41">
        <f>IFERROR(G12*(1+M12)^I12,0)</f>
        <v/>
      </c>
      <c r="L12" s="41">
        <f>IFERROR(IF(I12=1,0,K12-G12*(1+M12)^(I12-1)),0)</f>
        <v/>
      </c>
      <c r="M12" s="39" t="n">
        <v>0.035</v>
      </c>
      <c r="N12" s="40" t="n">
        <v>46873</v>
      </c>
      <c r="O12" s="12">
        <f>IF(TODAY()&gt;J12,"Fällig","Geplant")</f>
        <v/>
      </c>
      <c r="P12" s="9">
        <f>IF(K12&gt;G12*1.2,"Prüfen: ggf. rechtlich/vertraglich kontrollieren","OK")</f>
        <v/>
      </c>
    </row>
    <row r="13">
      <c r="A13" s="3" t="inlineStr">
        <is>
          <t>VM-004</t>
        </is>
      </c>
      <c r="B13" s="3" t="inlineStr">
        <is>
          <t>Parkstraße 18</t>
        </is>
      </c>
      <c r="C13" s="3" t="inlineStr">
        <is>
          <t>Köln</t>
        </is>
      </c>
      <c r="D13" s="3" t="inlineStr">
        <is>
          <t>WE 4</t>
        </is>
      </c>
      <c r="E13" s="3" t="inlineStr">
        <is>
          <t>Petra Wagner</t>
        </is>
      </c>
      <c r="F13" s="37" t="n">
        <v>46143</v>
      </c>
      <c r="G13" s="38" t="n">
        <v>1100</v>
      </c>
      <c r="H13" s="6" t="n">
        <v>12</v>
      </c>
      <c r="I13" s="6" t="n">
        <v>3</v>
      </c>
      <c r="J13" s="37">
        <f>IFERROR(DATE(YEAR(F13)+INT((I13-1)*H13/12),MONTH(F13)+MOD((I13-1)*H13,12),DAY(F13)),"")</f>
        <v/>
      </c>
      <c r="K13" s="38">
        <f>IFERROR(G13*(1+M13)^I13,0)</f>
        <v/>
      </c>
      <c r="L13" s="38">
        <f>IFERROR(IF(I13=1,0,K13-G13*(1+M13)^(I13-1)),0)</f>
        <v/>
      </c>
      <c r="M13" s="39" t="n">
        <v>0.035</v>
      </c>
      <c r="N13" s="37" t="n">
        <v>47238</v>
      </c>
      <c r="O13" s="8">
        <f>IF(TODAY()&gt;J13,"Fällig","Geplant")</f>
        <v/>
      </c>
      <c r="P13" s="3">
        <f>IF(K13&gt;G13*1.2,"Prüfen: ggf. rechtlich/vertraglich kontrollieren","OK")</f>
        <v/>
      </c>
    </row>
    <row r="14">
      <c r="A14" s="9" t="inlineStr">
        <is>
          <t>VM-004</t>
        </is>
      </c>
      <c r="B14" s="9" t="inlineStr">
        <is>
          <t>Parkstraße 18</t>
        </is>
      </c>
      <c r="C14" s="9" t="inlineStr">
        <is>
          <t>Köln</t>
        </is>
      </c>
      <c r="D14" s="9" t="inlineStr">
        <is>
          <t>WE 4</t>
        </is>
      </c>
      <c r="E14" s="9" t="inlineStr">
        <is>
          <t>Petra Wagner</t>
        </is>
      </c>
      <c r="F14" s="40" t="n">
        <v>46143</v>
      </c>
      <c r="G14" s="41" t="n">
        <v>1100</v>
      </c>
      <c r="H14" s="6" t="n">
        <v>12</v>
      </c>
      <c r="I14" s="6" t="n">
        <v>4</v>
      </c>
      <c r="J14" s="40">
        <f>IFERROR(DATE(YEAR(F14)+INT((I14-1)*H14/12),MONTH(F14)+MOD((I14-1)*H14,12),DAY(F14)),"")</f>
        <v/>
      </c>
      <c r="K14" s="41">
        <f>IFERROR(G14*(1+M14)^I14,0)</f>
        <v/>
      </c>
      <c r="L14" s="41">
        <f>IFERROR(IF(I14=1,0,K14-G14*(1+M14)^(I14-1)),0)</f>
        <v/>
      </c>
      <c r="M14" s="39" t="n">
        <v>0.035</v>
      </c>
      <c r="N14" s="40" t="n">
        <v>47603</v>
      </c>
      <c r="O14" s="12">
        <f>IF(TODAY()&gt;J14,"Fällig","Geplant")</f>
        <v/>
      </c>
      <c r="P14" s="9">
        <f>IF(K14&gt;G14*1.2,"Prüfen: ggf. rechtlich/vertraglich kontrollieren","OK")</f>
        <v/>
      </c>
    </row>
    <row r="15">
      <c r="A15" s="3" t="inlineStr">
        <is>
          <t>VM-005</t>
        </is>
      </c>
      <c r="B15" s="3" t="inlineStr">
        <is>
          <t>Berliner Allee 9</t>
        </is>
      </c>
      <c r="C15" s="3" t="inlineStr">
        <is>
          <t>Frankfurt am Main</t>
        </is>
      </c>
      <c r="D15" s="3" t="inlineStr">
        <is>
          <t>WE 5</t>
        </is>
      </c>
      <c r="E15" s="3" t="inlineStr">
        <is>
          <t>Michael Hoffmann</t>
        </is>
      </c>
      <c r="F15" s="37" t="n">
        <v>46174</v>
      </c>
      <c r="G15" s="38" t="n">
        <v>1320</v>
      </c>
      <c r="H15" s="6" t="n">
        <v>12</v>
      </c>
      <c r="I15" s="6" t="n">
        <v>1</v>
      </c>
      <c r="J15" s="37">
        <f>IFERROR(DATE(YEAR(F15)+INT((I15-1)*H15/12),MONTH(F15)+MOD((I15-1)*H15,12),DAY(F15)),"")</f>
        <v/>
      </c>
      <c r="K15" s="38">
        <f>IFERROR(G15*(1+M15)^I15,0)</f>
        <v/>
      </c>
      <c r="L15" s="38">
        <f>IFERROR(IF(I15=1,0,K15-G15*(1+M15)^(I15-1)),0)</f>
        <v/>
      </c>
      <c r="M15" s="39" t="n">
        <v>0.04</v>
      </c>
      <c r="N15" s="37" t="n">
        <v>46538</v>
      </c>
      <c r="O15" s="8">
        <f>IF(TODAY()&gt;J15,"Fällig","Geplant")</f>
        <v/>
      </c>
      <c r="P15" s="3">
        <f>IF(K15&gt;G15*1.2,"Prüfen: ggf. rechtlich/vertraglich kontrollieren","OK")</f>
        <v/>
      </c>
    </row>
    <row r="16">
      <c r="A16" s="9" t="inlineStr">
        <is>
          <t>VM-005</t>
        </is>
      </c>
      <c r="B16" s="9" t="inlineStr">
        <is>
          <t>Berliner Allee 9</t>
        </is>
      </c>
      <c r="C16" s="9" t="inlineStr">
        <is>
          <t>Frankfurt am Main</t>
        </is>
      </c>
      <c r="D16" s="9" t="inlineStr">
        <is>
          <t>WE 5</t>
        </is>
      </c>
      <c r="E16" s="9" t="inlineStr">
        <is>
          <t>Michael Hoffmann</t>
        </is>
      </c>
      <c r="F16" s="40" t="n">
        <v>46174</v>
      </c>
      <c r="G16" s="41" t="n">
        <v>1320</v>
      </c>
      <c r="H16" s="6" t="n">
        <v>12</v>
      </c>
      <c r="I16" s="6" t="n">
        <v>2</v>
      </c>
      <c r="J16" s="40">
        <f>IFERROR(DATE(YEAR(F16)+INT((I16-1)*H16/12),MONTH(F16)+MOD((I16-1)*H16,12),DAY(F16)),"")</f>
        <v/>
      </c>
      <c r="K16" s="41">
        <f>IFERROR(G16*(1+M16)^I16,0)</f>
        <v/>
      </c>
      <c r="L16" s="41">
        <f>IFERROR(IF(I16=1,0,K16-G16*(1+M16)^(I16-1)),0)</f>
        <v/>
      </c>
      <c r="M16" s="39" t="n">
        <v>0.04</v>
      </c>
      <c r="N16" s="40" t="n">
        <v>46904</v>
      </c>
      <c r="O16" s="12">
        <f>IF(TODAY()&gt;J16,"Fällig","Geplant")</f>
        <v/>
      </c>
      <c r="P16" s="9">
        <f>IF(K16&gt;G16*1.2,"Prüfen: ggf. rechtlich/vertraglich kontrollieren","OK")</f>
        <v/>
      </c>
    </row>
    <row r="17">
      <c r="A17" s="3" t="inlineStr">
        <is>
          <t>VM-005</t>
        </is>
      </c>
      <c r="B17" s="3" t="inlineStr">
        <is>
          <t>Berliner Allee 9</t>
        </is>
      </c>
      <c r="C17" s="3" t="inlineStr">
        <is>
          <t>Frankfurt am Main</t>
        </is>
      </c>
      <c r="D17" s="3" t="inlineStr">
        <is>
          <t>WE 5</t>
        </is>
      </c>
      <c r="E17" s="3" t="inlineStr">
        <is>
          <t>Michael Hoffmann</t>
        </is>
      </c>
      <c r="F17" s="37" t="n">
        <v>46174</v>
      </c>
      <c r="G17" s="38" t="n">
        <v>1320</v>
      </c>
      <c r="H17" s="6" t="n">
        <v>12</v>
      </c>
      <c r="I17" s="6" t="n">
        <v>3</v>
      </c>
      <c r="J17" s="37">
        <f>IFERROR(DATE(YEAR(F17)+INT((I17-1)*H17/12),MONTH(F17)+MOD((I17-1)*H17,12),DAY(F17)),"")</f>
        <v/>
      </c>
      <c r="K17" s="38">
        <f>IFERROR(G17*(1+M17)^I17,0)</f>
        <v/>
      </c>
      <c r="L17" s="38">
        <f>IFERROR(IF(I17=1,0,K17-G17*(1+M17)^(I17-1)),0)</f>
        <v/>
      </c>
      <c r="M17" s="39" t="n">
        <v>0.04</v>
      </c>
      <c r="N17" s="37" t="n">
        <v>47269</v>
      </c>
      <c r="O17" s="8">
        <f>IF(TODAY()&gt;J17,"Fällig","Geplant")</f>
        <v/>
      </c>
      <c r="P17" s="3">
        <f>IF(K17&gt;G17*1.2,"Prüfen: ggf. rechtlich/vertraglich kontrollieren","OK")</f>
        <v/>
      </c>
    </row>
    <row r="18">
      <c r="A18" s="9" t="inlineStr">
        <is>
          <t>VM-006</t>
        </is>
      </c>
      <c r="B18" s="9" t="inlineStr">
        <is>
          <t>Rosenweg 21</t>
        </is>
      </c>
      <c r="C18" s="9" t="inlineStr">
        <is>
          <t>Stuttgart</t>
        </is>
      </c>
      <c r="D18" s="9" t="inlineStr">
        <is>
          <t>WE 6</t>
        </is>
      </c>
      <c r="E18" s="9" t="inlineStr">
        <is>
          <t>Julia Richter</t>
        </is>
      </c>
      <c r="F18" s="40" t="n">
        <v>46204</v>
      </c>
      <c r="G18" s="41" t="n">
        <v>1050</v>
      </c>
      <c r="H18" s="6" t="n">
        <v>12</v>
      </c>
      <c r="I18" s="6" t="n">
        <v>1</v>
      </c>
      <c r="J18" s="40">
        <f>IFERROR(DATE(YEAR(F18)+INT((I18-1)*H18/12),MONTH(F18)+MOD((I18-1)*H18,12),DAY(F18)),"")</f>
        <v/>
      </c>
      <c r="K18" s="41">
        <f>IFERROR(G18*(1+M18)^I18,0)</f>
        <v/>
      </c>
      <c r="L18" s="41">
        <f>IFERROR(IF(I18=1,0,K18-G18*(1+M18)^(I18-1)),0)</f>
        <v/>
      </c>
      <c r="M18" s="39" t="n">
        <v>0.03</v>
      </c>
      <c r="N18" s="40" t="n">
        <v>46568</v>
      </c>
      <c r="O18" s="12">
        <f>IF(TODAY()&gt;J18,"Fällig","Geplant")</f>
        <v/>
      </c>
      <c r="P18" s="9">
        <f>IF(K18&gt;G18*1.2,"Prüfen: ggf. rechtlich/vertraglich kontrollieren","OK")</f>
        <v/>
      </c>
    </row>
    <row r="19">
      <c r="A19" s="3" t="inlineStr">
        <is>
          <t>VM-006</t>
        </is>
      </c>
      <c r="B19" s="3" t="inlineStr">
        <is>
          <t>Rosenweg 21</t>
        </is>
      </c>
      <c r="C19" s="3" t="inlineStr">
        <is>
          <t>Stuttgart</t>
        </is>
      </c>
      <c r="D19" s="3" t="inlineStr">
        <is>
          <t>WE 6</t>
        </is>
      </c>
      <c r="E19" s="3" t="inlineStr">
        <is>
          <t>Julia Richter</t>
        </is>
      </c>
      <c r="F19" s="37" t="n">
        <v>46204</v>
      </c>
      <c r="G19" s="38" t="n">
        <v>1050</v>
      </c>
      <c r="H19" s="6" t="n">
        <v>12</v>
      </c>
      <c r="I19" s="6" t="n">
        <v>2</v>
      </c>
      <c r="J19" s="37">
        <f>IFERROR(DATE(YEAR(F19)+INT((I19-1)*H19/12),MONTH(F19)+MOD((I19-1)*H19,12),DAY(F19)),"")</f>
        <v/>
      </c>
      <c r="K19" s="38">
        <f>IFERROR(G19*(1+M19)^I19,0)</f>
        <v/>
      </c>
      <c r="L19" s="38">
        <f>IFERROR(IF(I19=1,0,K19-G19*(1+M19)^(I19-1)),0)</f>
        <v/>
      </c>
      <c r="M19" s="39" t="n">
        <v>0.03</v>
      </c>
      <c r="N19" s="37" t="n">
        <v>46934</v>
      </c>
      <c r="O19" s="8">
        <f>IF(TODAY()&gt;J19,"Fällig","Geplant")</f>
        <v/>
      </c>
      <c r="P19" s="3">
        <f>IF(K19&gt;G19*1.2,"Prüfen: ggf. rechtlich/vertraglich kontrollieren","OK")</f>
        <v/>
      </c>
    </row>
    <row r="20">
      <c r="A20" s="9" t="inlineStr">
        <is>
          <t>VM-007</t>
        </is>
      </c>
      <c r="B20" s="9" t="inlineStr">
        <is>
          <t>Bahnhofstraße 3</t>
        </is>
      </c>
      <c r="C20" s="9" t="inlineStr">
        <is>
          <t>Düsseldorf</t>
        </is>
      </c>
      <c r="D20" s="9" t="inlineStr">
        <is>
          <t>WE 7</t>
        </is>
      </c>
      <c r="E20" s="9" t="inlineStr">
        <is>
          <t>Stefan Weber</t>
        </is>
      </c>
      <c r="F20" s="40" t="n">
        <v>46249</v>
      </c>
      <c r="G20" s="41" t="n">
        <v>1600</v>
      </c>
      <c r="H20" s="6" t="n">
        <v>12</v>
      </c>
      <c r="I20" s="6" t="n">
        <v>1</v>
      </c>
      <c r="J20" s="40">
        <f>IFERROR(DATE(YEAR(F20)+INT((I20-1)*H20/12),MONTH(F20)+MOD((I20-1)*H20,12),DAY(F20)),"")</f>
        <v/>
      </c>
      <c r="K20" s="41">
        <f>IFERROR(G20*(1+M20)^I20,0)</f>
        <v/>
      </c>
      <c r="L20" s="41">
        <f>IFERROR(IF(I20=1,0,K20-G20*(1+M20)^(I20-1)),0)</f>
        <v/>
      </c>
      <c r="M20" s="39" t="n">
        <v>0.05</v>
      </c>
      <c r="N20" s="40" t="n">
        <v>46613</v>
      </c>
      <c r="O20" s="12">
        <f>IF(TODAY()&gt;J20,"Fällig","Geplant")</f>
        <v/>
      </c>
      <c r="P20" s="9">
        <f>IF(K20&gt;G20*1.2,"Prüfen: ggf. rechtlich/vertraglich kontrollieren","OK")</f>
        <v/>
      </c>
    </row>
    <row r="21">
      <c r="A21" s="3" t="inlineStr">
        <is>
          <t>VM-007</t>
        </is>
      </c>
      <c r="B21" s="3" t="inlineStr">
        <is>
          <t>Bahnhofstraße 3</t>
        </is>
      </c>
      <c r="C21" s="3" t="inlineStr">
        <is>
          <t>Düsseldorf</t>
        </is>
      </c>
      <c r="D21" s="3" t="inlineStr">
        <is>
          <t>WE 7</t>
        </is>
      </c>
      <c r="E21" s="3" t="inlineStr">
        <is>
          <t>Stefan Weber</t>
        </is>
      </c>
      <c r="F21" s="37" t="n">
        <v>46249</v>
      </c>
      <c r="G21" s="38" t="n">
        <v>1600</v>
      </c>
      <c r="H21" s="6" t="n">
        <v>12</v>
      </c>
      <c r="I21" s="6" t="n">
        <v>2</v>
      </c>
      <c r="J21" s="37">
        <f>IFERROR(DATE(YEAR(F21)+INT((I21-1)*H21/12),MONTH(F21)+MOD((I21-1)*H21,12),DAY(F21)),"")</f>
        <v/>
      </c>
      <c r="K21" s="38">
        <f>IFERROR(G21*(1+M21)^I21,0)</f>
        <v/>
      </c>
      <c r="L21" s="38">
        <f>IFERROR(IF(I21=1,0,K21-G21*(1+M21)^(I21-1)),0)</f>
        <v/>
      </c>
      <c r="M21" s="39" t="n">
        <v>0.05</v>
      </c>
      <c r="N21" s="37" t="n">
        <v>46979</v>
      </c>
      <c r="O21" s="8">
        <f>IF(TODAY()&gt;J21,"Fällig","Geplant")</f>
        <v/>
      </c>
      <c r="P21" s="3">
        <f>IF(K21&gt;G21*1.2,"Prüfen: ggf. rechtlich/vertraglich kontrollieren","OK")</f>
        <v/>
      </c>
    </row>
    <row r="22">
      <c r="A22" s="9" t="inlineStr">
        <is>
          <t>VM-007</t>
        </is>
      </c>
      <c r="B22" s="9" t="inlineStr">
        <is>
          <t>Bahnhofstraße 3</t>
        </is>
      </c>
      <c r="C22" s="9" t="inlineStr">
        <is>
          <t>Düsseldorf</t>
        </is>
      </c>
      <c r="D22" s="9" t="inlineStr">
        <is>
          <t>WE 7</t>
        </is>
      </c>
      <c r="E22" s="9" t="inlineStr">
        <is>
          <t>Stefan Weber</t>
        </is>
      </c>
      <c r="F22" s="40" t="n">
        <v>46249</v>
      </c>
      <c r="G22" s="41" t="n">
        <v>1600</v>
      </c>
      <c r="H22" s="6" t="n">
        <v>12</v>
      </c>
      <c r="I22" s="6" t="n">
        <v>3</v>
      </c>
      <c r="J22" s="40">
        <f>IFERROR(DATE(YEAR(F22)+INT((I22-1)*H22/12),MONTH(F22)+MOD((I22-1)*H22,12),DAY(F22)),"")</f>
        <v/>
      </c>
      <c r="K22" s="41">
        <f>IFERROR(G22*(1+M22)^I22,0)</f>
        <v/>
      </c>
      <c r="L22" s="41">
        <f>IFERROR(IF(I22=1,0,K22-G22*(1+M22)^(I22-1)),0)</f>
        <v/>
      </c>
      <c r="M22" s="39" t="n">
        <v>0.05</v>
      </c>
      <c r="N22" s="40" t="n">
        <v>47344</v>
      </c>
      <c r="O22" s="12">
        <f>IF(TODAY()&gt;J22,"Fällig","Geplant")</f>
        <v/>
      </c>
      <c r="P22" s="9">
        <f>IF(K22&gt;G22*1.2,"Prüfen: ggf. rechtlich/vertraglich kontrollieren","OK")</f>
        <v/>
      </c>
    </row>
    <row r="23">
      <c r="A23" s="3" t="inlineStr">
        <is>
          <t>VM-008</t>
        </is>
      </c>
      <c r="B23" s="3" t="inlineStr">
        <is>
          <t>Ahornweg 14</t>
        </is>
      </c>
      <c r="C23" s="3" t="inlineStr">
        <is>
          <t>Leipzig</t>
        </is>
      </c>
      <c r="D23" s="3" t="inlineStr">
        <is>
          <t>WE 8</t>
        </is>
      </c>
      <c r="E23" s="3" t="inlineStr">
        <is>
          <t>Claudia Fischer</t>
        </is>
      </c>
      <c r="F23" s="37" t="n">
        <v>46266</v>
      </c>
      <c r="G23" s="38" t="n">
        <v>890</v>
      </c>
      <c r="H23" s="6" t="n">
        <v>12</v>
      </c>
      <c r="I23" s="6" t="n">
        <v>1</v>
      </c>
      <c r="J23" s="37">
        <f>IFERROR(DATE(YEAR(F23)+INT((I23-1)*H23/12),MONTH(F23)+MOD((I23-1)*H23,12),DAY(F23)),"")</f>
        <v/>
      </c>
      <c r="K23" s="38">
        <f>IFERROR(G23*(1+M23)^I23,0)</f>
        <v/>
      </c>
      <c r="L23" s="38">
        <f>IFERROR(IF(I23=1,0,K23-G23*(1+M23)^(I23-1)),0)</f>
        <v/>
      </c>
      <c r="M23" s="39" t="n">
        <v>0.03</v>
      </c>
      <c r="N23" s="37" t="n">
        <v>46630</v>
      </c>
      <c r="O23" s="8">
        <f>IF(TODAY()&gt;J23,"Fällig","Geplant")</f>
        <v/>
      </c>
      <c r="P23" s="3">
        <f>IF(K23&gt;G23*1.2,"Prüfen: ggf. rechtlich/vertraglich kontrollieren","OK")</f>
        <v/>
      </c>
    </row>
    <row r="24">
      <c r="A24" s="9" t="inlineStr">
        <is>
          <t>VM-008</t>
        </is>
      </c>
      <c r="B24" s="9" t="inlineStr">
        <is>
          <t>Ahornweg 14</t>
        </is>
      </c>
      <c r="C24" s="9" t="inlineStr">
        <is>
          <t>Leipzig</t>
        </is>
      </c>
      <c r="D24" s="9" t="inlineStr">
        <is>
          <t>WE 8</t>
        </is>
      </c>
      <c r="E24" s="9" t="inlineStr">
        <is>
          <t>Claudia Fischer</t>
        </is>
      </c>
      <c r="F24" s="40" t="n">
        <v>46266</v>
      </c>
      <c r="G24" s="41" t="n">
        <v>890</v>
      </c>
      <c r="H24" s="6" t="n">
        <v>12</v>
      </c>
      <c r="I24" s="6" t="n">
        <v>2</v>
      </c>
      <c r="J24" s="40">
        <f>IFERROR(DATE(YEAR(F24)+INT((I24-1)*H24/12),MONTH(F24)+MOD((I24-1)*H24,12),DAY(F24)),"")</f>
        <v/>
      </c>
      <c r="K24" s="41">
        <f>IFERROR(G24*(1+M24)^I24,0)</f>
        <v/>
      </c>
      <c r="L24" s="41">
        <f>IFERROR(IF(I24=1,0,K24-G24*(1+M24)^(I24-1)),0)</f>
        <v/>
      </c>
      <c r="M24" s="39" t="n">
        <v>0.03</v>
      </c>
      <c r="N24" s="40" t="n">
        <v>46996</v>
      </c>
      <c r="O24" s="12">
        <f>IF(TODAY()&gt;J24,"Fällig","Geplant")</f>
        <v/>
      </c>
      <c r="P24" s="9">
        <f>IF(K24&gt;G24*1.2,"Prüfen: ggf. rechtlich/vertraglich kontrollieren","OK")</f>
        <v/>
      </c>
    </row>
    <row r="25">
      <c r="A25" s="3" t="inlineStr">
        <is>
          <t>VM-008</t>
        </is>
      </c>
      <c r="B25" s="3" t="inlineStr">
        <is>
          <t>Ahornweg 14</t>
        </is>
      </c>
      <c r="C25" s="3" t="inlineStr">
        <is>
          <t>Leipzig</t>
        </is>
      </c>
      <c r="D25" s="3" t="inlineStr">
        <is>
          <t>WE 8</t>
        </is>
      </c>
      <c r="E25" s="3" t="inlineStr">
        <is>
          <t>Claudia Fischer</t>
        </is>
      </c>
      <c r="F25" s="37" t="n">
        <v>46266</v>
      </c>
      <c r="G25" s="38" t="n">
        <v>890</v>
      </c>
      <c r="H25" s="6" t="n">
        <v>12</v>
      </c>
      <c r="I25" s="6" t="n">
        <v>3</v>
      </c>
      <c r="J25" s="37">
        <f>IFERROR(DATE(YEAR(F25)+INT((I25-1)*H25/12),MONTH(F25)+MOD((I25-1)*H25,12),DAY(F25)),"")</f>
        <v/>
      </c>
      <c r="K25" s="38">
        <f>IFERROR(G25*(1+M25)^I25,0)</f>
        <v/>
      </c>
      <c r="L25" s="38">
        <f>IFERROR(IF(I25=1,0,K25-G25*(1+M25)^(I25-1)),0)</f>
        <v/>
      </c>
      <c r="M25" s="39" t="n">
        <v>0.03</v>
      </c>
      <c r="N25" s="37" t="n">
        <v>47361</v>
      </c>
      <c r="O25" s="8">
        <f>IF(TODAY()&gt;J25,"Fällig","Geplant")</f>
        <v/>
      </c>
      <c r="P25" s="3">
        <f>IF(K25&gt;G25*1.2,"Prüfen: ggf. rechtlich/vertraglich kontrollieren","OK")</f>
        <v/>
      </c>
    </row>
    <row r="26">
      <c r="A26" s="9" t="inlineStr">
        <is>
          <t>VM-008</t>
        </is>
      </c>
      <c r="B26" s="9" t="inlineStr">
        <is>
          <t>Ahornweg 14</t>
        </is>
      </c>
      <c r="C26" s="9" t="inlineStr">
        <is>
          <t>Leipzig</t>
        </is>
      </c>
      <c r="D26" s="9" t="inlineStr">
        <is>
          <t>WE 8</t>
        </is>
      </c>
      <c r="E26" s="9" t="inlineStr">
        <is>
          <t>Claudia Fischer</t>
        </is>
      </c>
      <c r="F26" s="40" t="n">
        <v>46266</v>
      </c>
      <c r="G26" s="41" t="n">
        <v>890</v>
      </c>
      <c r="H26" s="6" t="n">
        <v>12</v>
      </c>
      <c r="I26" s="6" t="n">
        <v>4</v>
      </c>
      <c r="J26" s="40">
        <f>IFERROR(DATE(YEAR(F26)+INT((I26-1)*H26/12),MONTH(F26)+MOD((I26-1)*H26,12),DAY(F26)),"")</f>
        <v/>
      </c>
      <c r="K26" s="41">
        <f>IFERROR(G26*(1+M26)^I26,0)</f>
        <v/>
      </c>
      <c r="L26" s="41">
        <f>IFERROR(IF(I26=1,0,K26-G26*(1+M26)^(I26-1)),0)</f>
        <v/>
      </c>
      <c r="M26" s="39" t="n">
        <v>0.03</v>
      </c>
      <c r="N26" s="40" t="n">
        <v>47726</v>
      </c>
      <c r="O26" s="12">
        <f>IF(TODAY()&gt;J26,"Fällig","Geplant")</f>
        <v/>
      </c>
      <c r="P26" s="9">
        <f>IF(K26&gt;G26*1.2,"Prüfen: ggf. rechtlich/vertraglich kontrollieren","OK")</f>
        <v/>
      </c>
    </row>
    <row r="27">
      <c r="A27" s="3" t="inlineStr">
        <is>
          <t>VM-009</t>
        </is>
      </c>
      <c r="B27" s="3" t="inlineStr">
        <is>
          <t>Westendstraße 30</t>
        </is>
      </c>
      <c r="C27" s="3" t="inlineStr">
        <is>
          <t>Hannover</t>
        </is>
      </c>
      <c r="D27" s="3" t="inlineStr">
        <is>
          <t>WE 9</t>
        </is>
      </c>
      <c r="E27" s="3" t="inlineStr">
        <is>
          <t>Markus Bauer</t>
        </is>
      </c>
      <c r="F27" s="37" t="n">
        <v>46296</v>
      </c>
      <c r="G27" s="38" t="n">
        <v>1210</v>
      </c>
      <c r="H27" s="6" t="n">
        <v>12</v>
      </c>
      <c r="I27" s="6" t="n">
        <v>1</v>
      </c>
      <c r="J27" s="37">
        <f>IFERROR(DATE(YEAR(F27)+INT((I27-1)*H27/12),MONTH(F27)+MOD((I27-1)*H27,12),DAY(F27)),"")</f>
        <v/>
      </c>
      <c r="K27" s="38">
        <f>IFERROR(G27*(1+M27)^I27,0)</f>
        <v/>
      </c>
      <c r="L27" s="38">
        <f>IFERROR(IF(I27=1,0,K27-G27*(1+M27)^(I27-1)),0)</f>
        <v/>
      </c>
      <c r="M27" s="39" t="n">
        <v>0.04</v>
      </c>
      <c r="N27" s="37" t="n">
        <v>46660</v>
      </c>
      <c r="O27" s="8">
        <f>IF(TODAY()&gt;J27,"Fällig","Geplant")</f>
        <v/>
      </c>
      <c r="P27" s="3">
        <f>IF(K27&gt;G27*1.2,"Prüfen: ggf. rechtlich/vertraglich kontrollieren","OK")</f>
        <v/>
      </c>
    </row>
    <row r="28">
      <c r="A28" s="9" t="inlineStr">
        <is>
          <t>VM-009</t>
        </is>
      </c>
      <c r="B28" s="9" t="inlineStr">
        <is>
          <t>Westendstraße 30</t>
        </is>
      </c>
      <c r="C28" s="9" t="inlineStr">
        <is>
          <t>Hannover</t>
        </is>
      </c>
      <c r="D28" s="9" t="inlineStr">
        <is>
          <t>WE 9</t>
        </is>
      </c>
      <c r="E28" s="9" t="inlineStr">
        <is>
          <t>Markus Bauer</t>
        </is>
      </c>
      <c r="F28" s="40" t="n">
        <v>46296</v>
      </c>
      <c r="G28" s="41" t="n">
        <v>1210</v>
      </c>
      <c r="H28" s="6" t="n">
        <v>12</v>
      </c>
      <c r="I28" s="6" t="n">
        <v>2</v>
      </c>
      <c r="J28" s="40">
        <f>IFERROR(DATE(YEAR(F28)+INT((I28-1)*H28/12),MONTH(F28)+MOD((I28-1)*H28,12),DAY(F28)),"")</f>
        <v/>
      </c>
      <c r="K28" s="41">
        <f>IFERROR(G28*(1+M28)^I28,0)</f>
        <v/>
      </c>
      <c r="L28" s="41">
        <f>IFERROR(IF(I28=1,0,K28-G28*(1+M28)^(I28-1)),0)</f>
        <v/>
      </c>
      <c r="M28" s="39" t="n">
        <v>0.04</v>
      </c>
      <c r="N28" s="40" t="n">
        <v>47026</v>
      </c>
      <c r="O28" s="12">
        <f>IF(TODAY()&gt;J28,"Fällig","Geplant")</f>
        <v/>
      </c>
      <c r="P28" s="9">
        <f>IF(K28&gt;G28*1.2,"Prüfen: ggf. rechtlich/vertraglich kontrollieren","OK")</f>
        <v/>
      </c>
    </row>
    <row r="29">
      <c r="A29" s="3" t="inlineStr">
        <is>
          <t>VM-010</t>
        </is>
      </c>
      <c r="B29" s="3" t="inlineStr">
        <is>
          <t>Am Park 6</t>
        </is>
      </c>
      <c r="C29" s="3" t="inlineStr">
        <is>
          <t>Dresden</t>
        </is>
      </c>
      <c r="D29" s="3" t="inlineStr">
        <is>
          <t>WE 10</t>
        </is>
      </c>
      <c r="E29" s="3" t="inlineStr">
        <is>
          <t>Nicole Schulz</t>
        </is>
      </c>
      <c r="F29" s="37" t="n">
        <v>46327</v>
      </c>
      <c r="G29" s="38" t="n">
        <v>1430</v>
      </c>
      <c r="H29" s="6" t="n">
        <v>12</v>
      </c>
      <c r="I29" s="6" t="n">
        <v>1</v>
      </c>
      <c r="J29" s="37">
        <f>IFERROR(DATE(YEAR(F29)+INT((I29-1)*H29/12),MONTH(F29)+MOD((I29-1)*H29,12),DAY(F29)),"")</f>
        <v/>
      </c>
      <c r="K29" s="38">
        <f>IFERROR(G29*(1+M29)^I29,0)</f>
        <v/>
      </c>
      <c r="L29" s="38">
        <f>IFERROR(IF(I29=1,0,K29-G29*(1+M29)^(I29-1)),0)</f>
        <v/>
      </c>
      <c r="M29" s="39" t="n">
        <v>0.035</v>
      </c>
      <c r="N29" s="37" t="n">
        <v>46691</v>
      </c>
      <c r="O29" s="8">
        <f>IF(TODAY()&gt;J29,"Fällig","Geplant")</f>
        <v/>
      </c>
      <c r="P29" s="3">
        <f>IF(K29&gt;G29*1.2,"Prüfen: ggf. rechtlich/vertraglich kontrollieren","OK")</f>
        <v/>
      </c>
    </row>
    <row r="30">
      <c r="A30" s="9" t="inlineStr">
        <is>
          <t>VM-010</t>
        </is>
      </c>
      <c r="B30" s="9" t="inlineStr">
        <is>
          <t>Am Park 6</t>
        </is>
      </c>
      <c r="C30" s="9" t="inlineStr">
        <is>
          <t>Dresden</t>
        </is>
      </c>
      <c r="D30" s="9" t="inlineStr">
        <is>
          <t>WE 10</t>
        </is>
      </c>
      <c r="E30" s="9" t="inlineStr">
        <is>
          <t>Nicole Schulz</t>
        </is>
      </c>
      <c r="F30" s="40" t="n">
        <v>46327</v>
      </c>
      <c r="G30" s="41" t="n">
        <v>1430</v>
      </c>
      <c r="H30" s="6" t="n">
        <v>12</v>
      </c>
      <c r="I30" s="6" t="n">
        <v>2</v>
      </c>
      <c r="J30" s="40">
        <f>IFERROR(DATE(YEAR(F30)+INT((I30-1)*H30/12),MONTH(F30)+MOD((I30-1)*H30,12),DAY(F30)),"")</f>
        <v/>
      </c>
      <c r="K30" s="41">
        <f>IFERROR(G30*(1+M30)^I30,0)</f>
        <v/>
      </c>
      <c r="L30" s="41">
        <f>IFERROR(IF(I30=1,0,K30-G30*(1+M30)^(I30-1)),0)</f>
        <v/>
      </c>
      <c r="M30" s="39" t="n">
        <v>0.035</v>
      </c>
      <c r="N30" s="40" t="n">
        <v>47057</v>
      </c>
      <c r="O30" s="12">
        <f>IF(TODAY()&gt;J30,"Fällig","Geplant")</f>
        <v/>
      </c>
      <c r="P30" s="9">
        <f>IF(K30&gt;G30*1.2,"Prüfen: ggf. rechtlich/vertraglich kontrollieren","OK")</f>
        <v/>
      </c>
    </row>
    <row r="31">
      <c r="A31" s="3" t="inlineStr">
        <is>
          <t>VM-010</t>
        </is>
      </c>
      <c r="B31" s="3" t="inlineStr">
        <is>
          <t>Am Park 6</t>
        </is>
      </c>
      <c r="C31" s="3" t="inlineStr">
        <is>
          <t>Dresden</t>
        </is>
      </c>
      <c r="D31" s="3" t="inlineStr">
        <is>
          <t>WE 10</t>
        </is>
      </c>
      <c r="E31" s="3" t="inlineStr">
        <is>
          <t>Nicole Schulz</t>
        </is>
      </c>
      <c r="F31" s="37" t="n">
        <v>46327</v>
      </c>
      <c r="G31" s="38" t="n">
        <v>1430</v>
      </c>
      <c r="H31" s="6" t="n">
        <v>12</v>
      </c>
      <c r="I31" s="6" t="n">
        <v>3</v>
      </c>
      <c r="J31" s="37">
        <f>IFERROR(DATE(YEAR(F31)+INT((I31-1)*H31/12),MONTH(F31)+MOD((I31-1)*H31,12),DAY(F31)),"")</f>
        <v/>
      </c>
      <c r="K31" s="38">
        <f>IFERROR(G31*(1+M31)^I31,0)</f>
        <v/>
      </c>
      <c r="L31" s="38">
        <f>IFERROR(IF(I31=1,0,K31-G31*(1+M31)^(I31-1)),0)</f>
        <v/>
      </c>
      <c r="M31" s="39" t="n">
        <v>0.035</v>
      </c>
      <c r="N31" s="37" t="n">
        <v>47422</v>
      </c>
      <c r="O31" s="8">
        <f>IF(TODAY()&gt;J31,"Fällig","Geplant")</f>
        <v/>
      </c>
      <c r="P31" s="3">
        <f>IF(K31&gt;G31*1.2,"Prüfen: ggf. rechtlich/vertraglich kontrollieren","OK")</f>
        <v/>
      </c>
    </row>
  </sheetData>
  <mergeCells count="1">
    <mergeCell ref="A1:P1"/>
  </mergeCells>
  <conditionalFormatting sqref="A3:P31">
    <cfRule type="expression" priority="1" dxfId="0" stopIfTrue="1">
      <formula>$O3="Fällig"</formula>
    </cfRule>
    <cfRule type="expression" priority="2" dxfId="1" stopIfTrue="1">
      <formula>$O3="Geplant"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6" customWidth="1" min="3" max="3"/>
    <col width="18" customWidth="1" min="4" max="4"/>
    <col width="16" customWidth="1" min="5" max="5"/>
    <col width="14" customWidth="1" min="6" max="6"/>
    <col width="16" customWidth="1" min="7" max="7"/>
    <col width="20" customWidth="1" min="8" max="8"/>
  </cols>
  <sheetData>
    <row r="1" ht="22" customHeight="1">
      <c r="A1" s="1" t="inlineStr">
        <is>
          <t>Staffelmiete – Planübersicht nach Jahr und Monat</t>
        </is>
      </c>
    </row>
    <row r="2" ht="30" customHeight="1">
      <c r="A2" s="2" t="inlineStr">
        <is>
          <t>Jahr</t>
        </is>
      </c>
      <c r="B2" s="2" t="inlineStr">
        <is>
          <t>Monat</t>
        </is>
      </c>
      <c r="C2" s="2" t="inlineStr">
        <is>
          <t>Anzahl
Erhöhungen</t>
        </is>
      </c>
      <c r="D2" s="2" t="inlineStr">
        <is>
          <t>Summe
Mehrmiete €</t>
        </is>
      </c>
      <c r="E2" s="2" t="inlineStr">
        <is>
          <t>Ø Steigerung %</t>
        </is>
      </c>
      <c r="F2" s="2" t="inlineStr">
        <is>
          <t>Fällige
Verträge</t>
        </is>
      </c>
      <c r="G2" s="2" t="inlineStr">
        <is>
          <t>Geplante
Verträge</t>
        </is>
      </c>
      <c r="H2" s="2" t="inlineStr">
        <is>
          <t>Ø neue
Kaltmiete €</t>
        </is>
      </c>
    </row>
    <row r="3">
      <c r="A3" s="8" t="n">
        <v>2026</v>
      </c>
      <c r="B3" s="8" t="n">
        <v>2</v>
      </c>
      <c r="C3" s="8">
        <f>IFERROR(COUNTIFS(Staffelmiete_Daten!$J:$J,"&gt;="&amp;DATE(A3,B3,1),Staffelmiete_Daten!$J:$J,"&lt;"&amp;DATE(A3,B3+1,1)),0)</f>
        <v/>
      </c>
      <c r="D3" s="38">
        <f>IFERROR(SUMIFS(Staffelmiete_Daten!$L:$L,Staffelmiete_Daten!$J:$J,"&gt;="&amp;DATE(A3,B3,1),Staffelmiete_Daten!$J:$J,"&lt;"&amp;DATE(A3,B3+1,1)),0)</f>
        <v/>
      </c>
      <c r="E3" s="42">
        <f>IFERROR(AVERAGEIFS(Staffelmiete_Daten!$M:$M,Staffelmiete_Daten!$J:$J,"&gt;="&amp;DATE(A3,B3,1),Staffelmiete_Daten!$J:$J,"&lt;"&amp;DATE(A3,B3+1,1)),0)</f>
        <v/>
      </c>
      <c r="F3" s="8">
        <f>COUNTIF(Staffelmiete_Daten!$O:$O,"Fällig")</f>
        <v/>
      </c>
      <c r="G3" s="8">
        <f>COUNTIF(Staffelmiete_Daten!$O:$O,"Geplant")</f>
        <v/>
      </c>
      <c r="H3" s="38">
        <f>IFERROR(AVERAGEIF(Staffelmiete_Daten!$K:$K,"&gt;0"),0)</f>
        <v/>
      </c>
    </row>
    <row r="4">
      <c r="A4" s="12" t="n">
        <v>2026</v>
      </c>
      <c r="B4" s="12" t="n">
        <v>3</v>
      </c>
      <c r="C4" s="12">
        <f>IFERROR(COUNTIFS(Staffelmiete_Daten!$J:$J,"&gt;="&amp;DATE(A4,B4,1),Staffelmiete_Daten!$J:$J,"&lt;"&amp;DATE(A4,B4+1,1)),0)</f>
        <v/>
      </c>
      <c r="D4" s="41">
        <f>IFERROR(SUMIFS(Staffelmiete_Daten!$L:$L,Staffelmiete_Daten!$J:$J,"&gt;="&amp;DATE(A4,B4,1),Staffelmiete_Daten!$J:$J,"&lt;"&amp;DATE(A4,B4+1,1)),0)</f>
        <v/>
      </c>
      <c r="E4" s="43">
        <f>IFERROR(AVERAGEIFS(Staffelmiete_Daten!$M:$M,Staffelmiete_Daten!$J:$J,"&gt;="&amp;DATE(A4,B4,1),Staffelmiete_Daten!$J:$J,"&lt;"&amp;DATE(A4,B4+1,1)),0)</f>
        <v/>
      </c>
      <c r="F4" s="12">
        <f>COUNTIF(Staffelmiete_Daten!$O:$O,"Fällig")</f>
        <v/>
      </c>
      <c r="G4" s="12">
        <f>COUNTIF(Staffelmiete_Daten!$O:$O,"Geplant")</f>
        <v/>
      </c>
      <c r="H4" s="41">
        <f>IFERROR(AVERAGEIF(Staffelmiete_Daten!$K:$K,"&gt;0"),0)</f>
        <v/>
      </c>
    </row>
    <row r="5">
      <c r="A5" s="8" t="n">
        <v>2026</v>
      </c>
      <c r="B5" s="8" t="n">
        <v>4</v>
      </c>
      <c r="C5" s="8">
        <f>IFERROR(COUNTIFS(Staffelmiete_Daten!$J:$J,"&gt;="&amp;DATE(A5,B5,1),Staffelmiete_Daten!$J:$J,"&lt;"&amp;DATE(A5,B5+1,1)),0)</f>
        <v/>
      </c>
      <c r="D5" s="38">
        <f>IFERROR(SUMIFS(Staffelmiete_Daten!$L:$L,Staffelmiete_Daten!$J:$J,"&gt;="&amp;DATE(A5,B5,1),Staffelmiete_Daten!$J:$J,"&lt;"&amp;DATE(A5,B5+1,1)),0)</f>
        <v/>
      </c>
      <c r="E5" s="42">
        <f>IFERROR(AVERAGEIFS(Staffelmiete_Daten!$M:$M,Staffelmiete_Daten!$J:$J,"&gt;="&amp;DATE(A5,B5,1),Staffelmiete_Daten!$J:$J,"&lt;"&amp;DATE(A5,B5+1,1)),0)</f>
        <v/>
      </c>
      <c r="F5" s="8">
        <f>COUNTIF(Staffelmiete_Daten!$O:$O,"Fällig")</f>
        <v/>
      </c>
      <c r="G5" s="8">
        <f>COUNTIF(Staffelmiete_Daten!$O:$O,"Geplant")</f>
        <v/>
      </c>
      <c r="H5" s="38">
        <f>IFERROR(AVERAGEIF(Staffelmiete_Daten!$K:$K,"&gt;0"),0)</f>
        <v/>
      </c>
    </row>
    <row r="6">
      <c r="A6" s="12" t="n">
        <v>2026</v>
      </c>
      <c r="B6" s="12" t="n">
        <v>5</v>
      </c>
      <c r="C6" s="12">
        <f>IFERROR(COUNTIFS(Staffelmiete_Daten!$J:$J,"&gt;="&amp;DATE(A6,B6,1),Staffelmiete_Daten!$J:$J,"&lt;"&amp;DATE(A6,B6+1,1)),0)</f>
        <v/>
      </c>
      <c r="D6" s="41">
        <f>IFERROR(SUMIFS(Staffelmiete_Daten!$L:$L,Staffelmiete_Daten!$J:$J,"&gt;="&amp;DATE(A6,B6,1),Staffelmiete_Daten!$J:$J,"&lt;"&amp;DATE(A6,B6+1,1)),0)</f>
        <v/>
      </c>
      <c r="E6" s="43">
        <f>IFERROR(AVERAGEIFS(Staffelmiete_Daten!$M:$M,Staffelmiete_Daten!$J:$J,"&gt;="&amp;DATE(A6,B6,1),Staffelmiete_Daten!$J:$J,"&lt;"&amp;DATE(A6,B6+1,1)),0)</f>
        <v/>
      </c>
      <c r="F6" s="12">
        <f>COUNTIF(Staffelmiete_Daten!$O:$O,"Fällig")</f>
        <v/>
      </c>
      <c r="G6" s="12">
        <f>COUNTIF(Staffelmiete_Daten!$O:$O,"Geplant")</f>
        <v/>
      </c>
      <c r="H6" s="41">
        <f>IFERROR(AVERAGEIF(Staffelmiete_Daten!$K:$K,"&gt;0"),0)</f>
        <v/>
      </c>
    </row>
    <row r="7">
      <c r="A7" s="8" t="n">
        <v>2026</v>
      </c>
      <c r="B7" s="8" t="n">
        <v>6</v>
      </c>
      <c r="C7" s="8">
        <f>IFERROR(COUNTIFS(Staffelmiete_Daten!$J:$J,"&gt;="&amp;DATE(A7,B7,1),Staffelmiete_Daten!$J:$J,"&lt;"&amp;DATE(A7,B7+1,1)),0)</f>
        <v/>
      </c>
      <c r="D7" s="38">
        <f>IFERROR(SUMIFS(Staffelmiete_Daten!$L:$L,Staffelmiete_Daten!$J:$J,"&gt;="&amp;DATE(A7,B7,1),Staffelmiete_Daten!$J:$J,"&lt;"&amp;DATE(A7,B7+1,1)),0)</f>
        <v/>
      </c>
      <c r="E7" s="42">
        <f>IFERROR(AVERAGEIFS(Staffelmiete_Daten!$M:$M,Staffelmiete_Daten!$J:$J,"&gt;="&amp;DATE(A7,B7,1),Staffelmiete_Daten!$J:$J,"&lt;"&amp;DATE(A7,B7+1,1)),0)</f>
        <v/>
      </c>
      <c r="F7" s="8">
        <f>COUNTIF(Staffelmiete_Daten!$O:$O,"Fällig")</f>
        <v/>
      </c>
      <c r="G7" s="8">
        <f>COUNTIF(Staffelmiete_Daten!$O:$O,"Geplant")</f>
        <v/>
      </c>
      <c r="H7" s="38">
        <f>IFERROR(AVERAGEIF(Staffelmiete_Daten!$K:$K,"&gt;0"),0)</f>
        <v/>
      </c>
    </row>
    <row r="8">
      <c r="A8" s="12" t="n">
        <v>2026</v>
      </c>
      <c r="B8" s="12" t="n">
        <v>7</v>
      </c>
      <c r="C8" s="12">
        <f>IFERROR(COUNTIFS(Staffelmiete_Daten!$J:$J,"&gt;="&amp;DATE(A8,B8,1),Staffelmiete_Daten!$J:$J,"&lt;"&amp;DATE(A8,B8+1,1)),0)</f>
        <v/>
      </c>
      <c r="D8" s="41">
        <f>IFERROR(SUMIFS(Staffelmiete_Daten!$L:$L,Staffelmiete_Daten!$J:$J,"&gt;="&amp;DATE(A8,B8,1),Staffelmiete_Daten!$J:$J,"&lt;"&amp;DATE(A8,B8+1,1)),0)</f>
        <v/>
      </c>
      <c r="E8" s="43">
        <f>IFERROR(AVERAGEIFS(Staffelmiete_Daten!$M:$M,Staffelmiete_Daten!$J:$J,"&gt;="&amp;DATE(A8,B8,1),Staffelmiete_Daten!$J:$J,"&lt;"&amp;DATE(A8,B8+1,1)),0)</f>
        <v/>
      </c>
      <c r="F8" s="12">
        <f>COUNTIF(Staffelmiete_Daten!$O:$O,"Fällig")</f>
        <v/>
      </c>
      <c r="G8" s="12">
        <f>COUNTIF(Staffelmiete_Daten!$O:$O,"Geplant")</f>
        <v/>
      </c>
      <c r="H8" s="41">
        <f>IFERROR(AVERAGEIF(Staffelmiete_Daten!$K:$K,"&gt;0"),0)</f>
        <v/>
      </c>
    </row>
    <row r="9">
      <c r="A9" s="8" t="n">
        <v>2026</v>
      </c>
      <c r="B9" s="8" t="n">
        <v>8</v>
      </c>
      <c r="C9" s="8">
        <f>IFERROR(COUNTIFS(Staffelmiete_Daten!$J:$J,"&gt;="&amp;DATE(A9,B9,1),Staffelmiete_Daten!$J:$J,"&lt;"&amp;DATE(A9,B9+1,1)),0)</f>
        <v/>
      </c>
      <c r="D9" s="38">
        <f>IFERROR(SUMIFS(Staffelmiete_Daten!$L:$L,Staffelmiete_Daten!$J:$J,"&gt;="&amp;DATE(A9,B9,1),Staffelmiete_Daten!$J:$J,"&lt;"&amp;DATE(A9,B9+1,1)),0)</f>
        <v/>
      </c>
      <c r="E9" s="42">
        <f>IFERROR(AVERAGEIFS(Staffelmiete_Daten!$M:$M,Staffelmiete_Daten!$J:$J,"&gt;="&amp;DATE(A9,B9,1),Staffelmiete_Daten!$J:$J,"&lt;"&amp;DATE(A9,B9+1,1)),0)</f>
        <v/>
      </c>
      <c r="F9" s="8">
        <f>COUNTIF(Staffelmiete_Daten!$O:$O,"Fällig")</f>
        <v/>
      </c>
      <c r="G9" s="8">
        <f>COUNTIF(Staffelmiete_Daten!$O:$O,"Geplant")</f>
        <v/>
      </c>
      <c r="H9" s="38">
        <f>IFERROR(AVERAGEIF(Staffelmiete_Daten!$K:$K,"&gt;0"),0)</f>
        <v/>
      </c>
    </row>
    <row r="10">
      <c r="A10" s="12" t="n">
        <v>2026</v>
      </c>
      <c r="B10" s="12" t="n">
        <v>9</v>
      </c>
      <c r="C10" s="12">
        <f>IFERROR(COUNTIFS(Staffelmiete_Daten!$J:$J,"&gt;="&amp;DATE(A10,B10,1),Staffelmiete_Daten!$J:$J,"&lt;"&amp;DATE(A10,B10+1,1)),0)</f>
        <v/>
      </c>
      <c r="D10" s="41">
        <f>IFERROR(SUMIFS(Staffelmiete_Daten!$L:$L,Staffelmiete_Daten!$J:$J,"&gt;="&amp;DATE(A10,B10,1),Staffelmiete_Daten!$J:$J,"&lt;"&amp;DATE(A10,B10+1,1)),0)</f>
        <v/>
      </c>
      <c r="E10" s="43">
        <f>IFERROR(AVERAGEIFS(Staffelmiete_Daten!$M:$M,Staffelmiete_Daten!$J:$J,"&gt;="&amp;DATE(A10,B10,1),Staffelmiete_Daten!$J:$J,"&lt;"&amp;DATE(A10,B10+1,1)),0)</f>
        <v/>
      </c>
      <c r="F10" s="12">
        <f>COUNTIF(Staffelmiete_Daten!$O:$O,"Fällig")</f>
        <v/>
      </c>
      <c r="G10" s="12">
        <f>COUNTIF(Staffelmiete_Daten!$O:$O,"Geplant")</f>
        <v/>
      </c>
      <c r="H10" s="41">
        <f>IFERROR(AVERAGEIF(Staffelmiete_Daten!$K:$K,"&gt;0"),0)</f>
        <v/>
      </c>
    </row>
    <row r="11">
      <c r="A11" s="8" t="n">
        <v>2026</v>
      </c>
      <c r="B11" s="8" t="n">
        <v>10</v>
      </c>
      <c r="C11" s="8">
        <f>IFERROR(COUNTIFS(Staffelmiete_Daten!$J:$J,"&gt;="&amp;DATE(A11,B11,1),Staffelmiete_Daten!$J:$J,"&lt;"&amp;DATE(A11,B11+1,1)),0)</f>
        <v/>
      </c>
      <c r="D11" s="38">
        <f>IFERROR(SUMIFS(Staffelmiete_Daten!$L:$L,Staffelmiete_Daten!$J:$J,"&gt;="&amp;DATE(A11,B11,1),Staffelmiete_Daten!$J:$J,"&lt;"&amp;DATE(A11,B11+1,1)),0)</f>
        <v/>
      </c>
      <c r="E11" s="42">
        <f>IFERROR(AVERAGEIFS(Staffelmiete_Daten!$M:$M,Staffelmiete_Daten!$J:$J,"&gt;="&amp;DATE(A11,B11,1),Staffelmiete_Daten!$J:$J,"&lt;"&amp;DATE(A11,B11+1,1)),0)</f>
        <v/>
      </c>
      <c r="F11" s="8">
        <f>COUNTIF(Staffelmiete_Daten!$O:$O,"Fällig")</f>
        <v/>
      </c>
      <c r="G11" s="8">
        <f>COUNTIF(Staffelmiete_Daten!$O:$O,"Geplant")</f>
        <v/>
      </c>
      <c r="H11" s="38">
        <f>IFERROR(AVERAGEIF(Staffelmiete_Daten!$K:$K,"&gt;0"),0)</f>
        <v/>
      </c>
    </row>
    <row r="12">
      <c r="A12" s="12" t="n">
        <v>2026</v>
      </c>
      <c r="B12" s="12" t="n">
        <v>11</v>
      </c>
      <c r="C12" s="12">
        <f>IFERROR(COUNTIFS(Staffelmiete_Daten!$J:$J,"&gt;="&amp;DATE(A12,B12,1),Staffelmiete_Daten!$J:$J,"&lt;"&amp;DATE(A12,B12+1,1)),0)</f>
        <v/>
      </c>
      <c r="D12" s="41">
        <f>IFERROR(SUMIFS(Staffelmiete_Daten!$L:$L,Staffelmiete_Daten!$J:$J,"&gt;="&amp;DATE(A12,B12,1),Staffelmiete_Daten!$J:$J,"&lt;"&amp;DATE(A12,B12+1,1)),0)</f>
        <v/>
      </c>
      <c r="E12" s="43">
        <f>IFERROR(AVERAGEIFS(Staffelmiete_Daten!$M:$M,Staffelmiete_Daten!$J:$J,"&gt;="&amp;DATE(A12,B12,1),Staffelmiete_Daten!$J:$J,"&lt;"&amp;DATE(A12,B12+1,1)),0)</f>
        <v/>
      </c>
      <c r="F12" s="12">
        <f>COUNTIF(Staffelmiete_Daten!$O:$O,"Fällig")</f>
        <v/>
      </c>
      <c r="G12" s="12">
        <f>COUNTIF(Staffelmiete_Daten!$O:$O,"Geplant")</f>
        <v/>
      </c>
      <c r="H12" s="41">
        <f>IFERROR(AVERAGEIF(Staffelmiete_Daten!$K:$K,"&gt;0"),0)</f>
        <v/>
      </c>
    </row>
    <row r="13">
      <c r="A13" s="8" t="n">
        <v>2026</v>
      </c>
      <c r="B13" s="8" t="n">
        <v>12</v>
      </c>
      <c r="C13" s="8">
        <f>IFERROR(COUNTIFS(Staffelmiete_Daten!$J:$J,"&gt;="&amp;DATE(A13,B13,1),Staffelmiete_Daten!$J:$J,"&lt;"&amp;DATE(A13,B13+1,1)),0)</f>
        <v/>
      </c>
      <c r="D13" s="38">
        <f>IFERROR(SUMIFS(Staffelmiete_Daten!$L:$L,Staffelmiete_Daten!$J:$J,"&gt;="&amp;DATE(A13,B13,1),Staffelmiete_Daten!$J:$J,"&lt;"&amp;DATE(A13,B13+1,1)),0)</f>
        <v/>
      </c>
      <c r="E13" s="42">
        <f>IFERROR(AVERAGEIFS(Staffelmiete_Daten!$M:$M,Staffelmiete_Daten!$J:$J,"&gt;="&amp;DATE(A13,B13,1),Staffelmiete_Daten!$J:$J,"&lt;"&amp;DATE(A13,B13+1,1)),0)</f>
        <v/>
      </c>
      <c r="F13" s="8">
        <f>COUNTIF(Staffelmiete_Daten!$O:$O,"Fällig")</f>
        <v/>
      </c>
      <c r="G13" s="8">
        <f>COUNTIF(Staffelmiete_Daten!$O:$O,"Geplant")</f>
        <v/>
      </c>
      <c r="H13" s="38">
        <f>IFERROR(AVERAGEIF(Staffelmiete_Daten!$K:$K,"&gt;0"),0)</f>
        <v/>
      </c>
    </row>
    <row r="14">
      <c r="A14" s="12" t="n">
        <v>2027</v>
      </c>
      <c r="B14" s="12" t="n">
        <v>1</v>
      </c>
      <c r="C14" s="12">
        <f>IFERROR(COUNTIFS(Staffelmiete_Daten!$J:$J,"&gt;="&amp;DATE(A14,B14,1),Staffelmiete_Daten!$J:$J,"&lt;"&amp;DATE(A14,B14+1,1)),0)</f>
        <v/>
      </c>
      <c r="D14" s="41">
        <f>IFERROR(SUMIFS(Staffelmiete_Daten!$L:$L,Staffelmiete_Daten!$J:$J,"&gt;="&amp;DATE(A14,B14,1),Staffelmiete_Daten!$J:$J,"&lt;"&amp;DATE(A14,B14+1,1)),0)</f>
        <v/>
      </c>
      <c r="E14" s="43">
        <f>IFERROR(AVERAGEIFS(Staffelmiete_Daten!$M:$M,Staffelmiete_Daten!$J:$J,"&gt;="&amp;DATE(A14,B14,1),Staffelmiete_Daten!$J:$J,"&lt;"&amp;DATE(A14,B14+1,1)),0)</f>
        <v/>
      </c>
      <c r="F14" s="12">
        <f>COUNTIF(Staffelmiete_Daten!$O:$O,"Fällig")</f>
        <v/>
      </c>
      <c r="G14" s="12">
        <f>COUNTIF(Staffelmiete_Daten!$O:$O,"Geplant")</f>
        <v/>
      </c>
      <c r="H14" s="41">
        <f>IFERROR(AVERAGEIF(Staffelmiete_Daten!$K:$K,"&gt;0"),0)</f>
        <v/>
      </c>
    </row>
    <row r="15">
      <c r="A15" s="8" t="n">
        <v>2027</v>
      </c>
      <c r="B15" s="8" t="n">
        <v>2</v>
      </c>
      <c r="C15" s="8">
        <f>IFERROR(COUNTIFS(Staffelmiete_Daten!$J:$J,"&gt;="&amp;DATE(A15,B15,1),Staffelmiete_Daten!$J:$J,"&lt;"&amp;DATE(A15,B15+1,1)),0)</f>
        <v/>
      </c>
      <c r="D15" s="38">
        <f>IFERROR(SUMIFS(Staffelmiete_Daten!$L:$L,Staffelmiete_Daten!$J:$J,"&gt;="&amp;DATE(A15,B15,1),Staffelmiete_Daten!$J:$J,"&lt;"&amp;DATE(A15,B15+1,1)),0)</f>
        <v/>
      </c>
      <c r="E15" s="42">
        <f>IFERROR(AVERAGEIFS(Staffelmiete_Daten!$M:$M,Staffelmiete_Daten!$J:$J,"&gt;="&amp;DATE(A15,B15,1),Staffelmiete_Daten!$J:$J,"&lt;"&amp;DATE(A15,B15+1,1)),0)</f>
        <v/>
      </c>
      <c r="F15" s="8">
        <f>COUNTIF(Staffelmiete_Daten!$O:$O,"Fällig")</f>
        <v/>
      </c>
      <c r="G15" s="8">
        <f>COUNTIF(Staffelmiete_Daten!$O:$O,"Geplant")</f>
        <v/>
      </c>
      <c r="H15" s="38">
        <f>IFERROR(AVERAGEIF(Staffelmiete_Daten!$K:$K,"&gt;0"),0)</f>
        <v/>
      </c>
    </row>
    <row r="16">
      <c r="A16" s="12" t="n">
        <v>2027</v>
      </c>
      <c r="B16" s="12" t="n">
        <v>3</v>
      </c>
      <c r="C16" s="12">
        <f>IFERROR(COUNTIFS(Staffelmiete_Daten!$J:$J,"&gt;="&amp;DATE(A16,B16,1),Staffelmiete_Daten!$J:$J,"&lt;"&amp;DATE(A16,B16+1,1)),0)</f>
        <v/>
      </c>
      <c r="D16" s="41">
        <f>IFERROR(SUMIFS(Staffelmiete_Daten!$L:$L,Staffelmiete_Daten!$J:$J,"&gt;="&amp;DATE(A16,B16,1),Staffelmiete_Daten!$J:$J,"&lt;"&amp;DATE(A16,B16+1,1)),0)</f>
        <v/>
      </c>
      <c r="E16" s="43">
        <f>IFERROR(AVERAGEIFS(Staffelmiete_Daten!$M:$M,Staffelmiete_Daten!$J:$J,"&gt;="&amp;DATE(A16,B16,1),Staffelmiete_Daten!$J:$J,"&lt;"&amp;DATE(A16,B16+1,1)),0)</f>
        <v/>
      </c>
      <c r="F16" s="12">
        <f>COUNTIF(Staffelmiete_Daten!$O:$O,"Fällig")</f>
        <v/>
      </c>
      <c r="G16" s="12">
        <f>COUNTIF(Staffelmiete_Daten!$O:$O,"Geplant")</f>
        <v/>
      </c>
      <c r="H16" s="41">
        <f>IFERROR(AVERAGEIF(Staffelmiete_Daten!$K:$K,"&gt;0"),0)</f>
        <v/>
      </c>
    </row>
    <row r="17">
      <c r="A17" s="8" t="n">
        <v>2027</v>
      </c>
      <c r="B17" s="8" t="n">
        <v>4</v>
      </c>
      <c r="C17" s="8">
        <f>IFERROR(COUNTIFS(Staffelmiete_Daten!$J:$J,"&gt;="&amp;DATE(A17,B17,1),Staffelmiete_Daten!$J:$J,"&lt;"&amp;DATE(A17,B17+1,1)),0)</f>
        <v/>
      </c>
      <c r="D17" s="38">
        <f>IFERROR(SUMIFS(Staffelmiete_Daten!$L:$L,Staffelmiete_Daten!$J:$J,"&gt;="&amp;DATE(A17,B17,1),Staffelmiete_Daten!$J:$J,"&lt;"&amp;DATE(A17,B17+1,1)),0)</f>
        <v/>
      </c>
      <c r="E17" s="42">
        <f>IFERROR(AVERAGEIFS(Staffelmiete_Daten!$M:$M,Staffelmiete_Daten!$J:$J,"&gt;="&amp;DATE(A17,B17,1),Staffelmiete_Daten!$J:$J,"&lt;"&amp;DATE(A17,B17+1,1)),0)</f>
        <v/>
      </c>
      <c r="F17" s="8">
        <f>COUNTIF(Staffelmiete_Daten!$O:$O,"Fällig")</f>
        <v/>
      </c>
      <c r="G17" s="8">
        <f>COUNTIF(Staffelmiete_Daten!$O:$O,"Geplant")</f>
        <v/>
      </c>
      <c r="H17" s="38">
        <f>IFERROR(AVERAGEIF(Staffelmiete_Daten!$K:$K,"&gt;0"),0)</f>
        <v/>
      </c>
    </row>
    <row r="18">
      <c r="A18" s="12" t="n">
        <v>2027</v>
      </c>
      <c r="B18" s="12" t="n">
        <v>5</v>
      </c>
      <c r="C18" s="12">
        <f>IFERROR(COUNTIFS(Staffelmiete_Daten!$J:$J,"&gt;="&amp;DATE(A18,B18,1),Staffelmiete_Daten!$J:$J,"&lt;"&amp;DATE(A18,B18+1,1)),0)</f>
        <v/>
      </c>
      <c r="D18" s="41">
        <f>IFERROR(SUMIFS(Staffelmiete_Daten!$L:$L,Staffelmiete_Daten!$J:$J,"&gt;="&amp;DATE(A18,B18,1),Staffelmiete_Daten!$J:$J,"&lt;"&amp;DATE(A18,B18+1,1)),0)</f>
        <v/>
      </c>
      <c r="E18" s="43">
        <f>IFERROR(AVERAGEIFS(Staffelmiete_Daten!$M:$M,Staffelmiete_Daten!$J:$J,"&gt;="&amp;DATE(A18,B18,1),Staffelmiete_Daten!$J:$J,"&lt;"&amp;DATE(A18,B18+1,1)),0)</f>
        <v/>
      </c>
      <c r="F18" s="12">
        <f>COUNTIF(Staffelmiete_Daten!$O:$O,"Fällig")</f>
        <v/>
      </c>
      <c r="G18" s="12">
        <f>COUNTIF(Staffelmiete_Daten!$O:$O,"Geplant")</f>
        <v/>
      </c>
      <c r="H18" s="41">
        <f>IFERROR(AVERAGEIF(Staffelmiete_Daten!$K:$K,"&gt;0"),0)</f>
        <v/>
      </c>
    </row>
    <row r="19">
      <c r="A19" s="8" t="n">
        <v>2027</v>
      </c>
      <c r="B19" s="8" t="n">
        <v>6</v>
      </c>
      <c r="C19" s="8">
        <f>IFERROR(COUNTIFS(Staffelmiete_Daten!$J:$J,"&gt;="&amp;DATE(A19,B19,1),Staffelmiete_Daten!$J:$J,"&lt;"&amp;DATE(A19,B19+1,1)),0)</f>
        <v/>
      </c>
      <c r="D19" s="38">
        <f>IFERROR(SUMIFS(Staffelmiete_Daten!$L:$L,Staffelmiete_Daten!$J:$J,"&gt;="&amp;DATE(A19,B19,1),Staffelmiete_Daten!$J:$J,"&lt;"&amp;DATE(A19,B19+1,1)),0)</f>
        <v/>
      </c>
      <c r="E19" s="42">
        <f>IFERROR(AVERAGEIFS(Staffelmiete_Daten!$M:$M,Staffelmiete_Daten!$J:$J,"&gt;="&amp;DATE(A19,B19,1),Staffelmiete_Daten!$J:$J,"&lt;"&amp;DATE(A19,B19+1,1)),0)</f>
        <v/>
      </c>
      <c r="F19" s="8">
        <f>COUNTIF(Staffelmiete_Daten!$O:$O,"Fällig")</f>
        <v/>
      </c>
      <c r="G19" s="8">
        <f>COUNTIF(Staffelmiete_Daten!$O:$O,"Geplant")</f>
        <v/>
      </c>
      <c r="H19" s="38">
        <f>IFERROR(AVERAGEIF(Staffelmiete_Daten!$K:$K,"&gt;0"),0)</f>
        <v/>
      </c>
    </row>
    <row r="20">
      <c r="A20" s="12" t="n">
        <v>2027</v>
      </c>
      <c r="B20" s="12" t="n">
        <v>7</v>
      </c>
      <c r="C20" s="12">
        <f>IFERROR(COUNTIFS(Staffelmiete_Daten!$J:$J,"&gt;="&amp;DATE(A20,B20,1),Staffelmiete_Daten!$J:$J,"&lt;"&amp;DATE(A20,B20+1,1)),0)</f>
        <v/>
      </c>
      <c r="D20" s="41">
        <f>IFERROR(SUMIFS(Staffelmiete_Daten!$L:$L,Staffelmiete_Daten!$J:$J,"&gt;="&amp;DATE(A20,B20,1),Staffelmiete_Daten!$J:$J,"&lt;"&amp;DATE(A20,B20+1,1)),0)</f>
        <v/>
      </c>
      <c r="E20" s="43">
        <f>IFERROR(AVERAGEIFS(Staffelmiete_Daten!$M:$M,Staffelmiete_Daten!$J:$J,"&gt;="&amp;DATE(A20,B20,1),Staffelmiete_Daten!$J:$J,"&lt;"&amp;DATE(A20,B20+1,1)),0)</f>
        <v/>
      </c>
      <c r="F20" s="12">
        <f>COUNTIF(Staffelmiete_Daten!$O:$O,"Fällig")</f>
        <v/>
      </c>
      <c r="G20" s="12">
        <f>COUNTIF(Staffelmiete_Daten!$O:$O,"Geplant")</f>
        <v/>
      </c>
      <c r="H20" s="41">
        <f>IFERROR(AVERAGEIF(Staffelmiete_Daten!$K:$K,"&gt;0"),0)</f>
        <v/>
      </c>
    </row>
    <row r="21">
      <c r="A21" s="8" t="n">
        <v>2027</v>
      </c>
      <c r="B21" s="8" t="n">
        <v>8</v>
      </c>
      <c r="C21" s="8">
        <f>IFERROR(COUNTIFS(Staffelmiete_Daten!$J:$J,"&gt;="&amp;DATE(A21,B21,1),Staffelmiete_Daten!$J:$J,"&lt;"&amp;DATE(A21,B21+1,1)),0)</f>
        <v/>
      </c>
      <c r="D21" s="38">
        <f>IFERROR(SUMIFS(Staffelmiete_Daten!$L:$L,Staffelmiete_Daten!$J:$J,"&gt;="&amp;DATE(A21,B21,1),Staffelmiete_Daten!$J:$J,"&lt;"&amp;DATE(A21,B21+1,1)),0)</f>
        <v/>
      </c>
      <c r="E21" s="42">
        <f>IFERROR(AVERAGEIFS(Staffelmiete_Daten!$M:$M,Staffelmiete_Daten!$J:$J,"&gt;="&amp;DATE(A21,B21,1),Staffelmiete_Daten!$J:$J,"&lt;"&amp;DATE(A21,B21+1,1)),0)</f>
        <v/>
      </c>
      <c r="F21" s="8">
        <f>COUNTIF(Staffelmiete_Daten!$O:$O,"Fällig")</f>
        <v/>
      </c>
      <c r="G21" s="8">
        <f>COUNTIF(Staffelmiete_Daten!$O:$O,"Geplant")</f>
        <v/>
      </c>
      <c r="H21" s="38">
        <f>IFERROR(AVERAGEIF(Staffelmiete_Daten!$K:$K,"&gt;0"),0)</f>
        <v/>
      </c>
    </row>
    <row r="22">
      <c r="A22" s="12" t="n">
        <v>2027</v>
      </c>
      <c r="B22" s="12" t="n">
        <v>9</v>
      </c>
      <c r="C22" s="12">
        <f>IFERROR(COUNTIFS(Staffelmiete_Daten!$J:$J,"&gt;="&amp;DATE(A22,B22,1),Staffelmiete_Daten!$J:$J,"&lt;"&amp;DATE(A22,B22+1,1)),0)</f>
        <v/>
      </c>
      <c r="D22" s="41">
        <f>IFERROR(SUMIFS(Staffelmiete_Daten!$L:$L,Staffelmiete_Daten!$J:$J,"&gt;="&amp;DATE(A22,B22,1),Staffelmiete_Daten!$J:$J,"&lt;"&amp;DATE(A22,B22+1,1)),0)</f>
        <v/>
      </c>
      <c r="E22" s="43">
        <f>IFERROR(AVERAGEIFS(Staffelmiete_Daten!$M:$M,Staffelmiete_Daten!$J:$J,"&gt;="&amp;DATE(A22,B22,1),Staffelmiete_Daten!$J:$J,"&lt;"&amp;DATE(A22,B22+1,1)),0)</f>
        <v/>
      </c>
      <c r="F22" s="12">
        <f>COUNTIF(Staffelmiete_Daten!$O:$O,"Fällig")</f>
        <v/>
      </c>
      <c r="G22" s="12">
        <f>COUNTIF(Staffelmiete_Daten!$O:$O,"Geplant")</f>
        <v/>
      </c>
      <c r="H22" s="41">
        <f>IFERROR(AVERAGEIF(Staffelmiete_Daten!$K:$K,"&gt;0"),0)</f>
        <v/>
      </c>
    </row>
    <row r="23">
      <c r="A23" s="8" t="n">
        <v>2027</v>
      </c>
      <c r="B23" s="8" t="n">
        <v>10</v>
      </c>
      <c r="C23" s="8">
        <f>IFERROR(COUNTIFS(Staffelmiete_Daten!$J:$J,"&gt;="&amp;DATE(A23,B23,1),Staffelmiete_Daten!$J:$J,"&lt;"&amp;DATE(A23,B23+1,1)),0)</f>
        <v/>
      </c>
      <c r="D23" s="38">
        <f>IFERROR(SUMIFS(Staffelmiete_Daten!$L:$L,Staffelmiete_Daten!$J:$J,"&gt;="&amp;DATE(A23,B23,1),Staffelmiete_Daten!$J:$J,"&lt;"&amp;DATE(A23,B23+1,1)),0)</f>
        <v/>
      </c>
      <c r="E23" s="42">
        <f>IFERROR(AVERAGEIFS(Staffelmiete_Daten!$M:$M,Staffelmiete_Daten!$J:$J,"&gt;="&amp;DATE(A23,B23,1),Staffelmiete_Daten!$J:$J,"&lt;"&amp;DATE(A23,B23+1,1)),0)</f>
        <v/>
      </c>
      <c r="F23" s="8">
        <f>COUNTIF(Staffelmiete_Daten!$O:$O,"Fällig")</f>
        <v/>
      </c>
      <c r="G23" s="8">
        <f>COUNTIF(Staffelmiete_Daten!$O:$O,"Geplant")</f>
        <v/>
      </c>
      <c r="H23" s="38">
        <f>IFERROR(AVERAGEIF(Staffelmiete_Daten!$K:$K,"&gt;0"),0)</f>
        <v/>
      </c>
    </row>
    <row r="24">
      <c r="A24" s="12" t="n">
        <v>2027</v>
      </c>
      <c r="B24" s="12" t="n">
        <v>11</v>
      </c>
      <c r="C24" s="12">
        <f>IFERROR(COUNTIFS(Staffelmiete_Daten!$J:$J,"&gt;="&amp;DATE(A24,B24,1),Staffelmiete_Daten!$J:$J,"&lt;"&amp;DATE(A24,B24+1,1)),0)</f>
        <v/>
      </c>
      <c r="D24" s="41">
        <f>IFERROR(SUMIFS(Staffelmiete_Daten!$L:$L,Staffelmiete_Daten!$J:$J,"&gt;="&amp;DATE(A24,B24,1),Staffelmiete_Daten!$J:$J,"&lt;"&amp;DATE(A24,B24+1,1)),0)</f>
        <v/>
      </c>
      <c r="E24" s="43">
        <f>IFERROR(AVERAGEIFS(Staffelmiete_Daten!$M:$M,Staffelmiete_Daten!$J:$J,"&gt;="&amp;DATE(A24,B24,1),Staffelmiete_Daten!$J:$J,"&lt;"&amp;DATE(A24,B24+1,1)),0)</f>
        <v/>
      </c>
      <c r="F24" s="12">
        <f>COUNTIF(Staffelmiete_Daten!$O:$O,"Fällig")</f>
        <v/>
      </c>
      <c r="G24" s="12">
        <f>COUNTIF(Staffelmiete_Daten!$O:$O,"Geplant")</f>
        <v/>
      </c>
      <c r="H24" s="41">
        <f>IFERROR(AVERAGEIF(Staffelmiete_Daten!$K:$K,"&gt;0"),0)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5" customWidth="1" min="1" max="1"/>
    <col width="36" customWidth="1" min="2" max="2"/>
    <col width="22" customWidth="1" min="3" max="3"/>
    <col width="5" customWidth="1" min="4" max="4"/>
    <col width="36" customWidth="1" min="5" max="5"/>
    <col width="22" customWidth="1" min="6" max="6"/>
    <col width="5" customWidth="1" min="7" max="7"/>
  </cols>
  <sheetData>
    <row r="1" ht="28" customHeight="1">
      <c r="A1" s="15" t="inlineStr">
        <is>
          <t>Dashboard – Staffelmiete Kennzahlen</t>
        </is>
      </c>
    </row>
    <row r="2"/>
    <row r="3" ht="18" customHeight="1">
      <c r="B3" s="16" t="inlineStr">
        <is>
          <t>Gesamtanzahl Verträge / Stufen</t>
        </is>
      </c>
      <c r="E3" s="17" t="inlineStr">
        <is>
          <t>Anteil fälliger Verträge %</t>
        </is>
      </c>
    </row>
    <row r="4" ht="22" customHeight="1">
      <c r="B4" s="18">
        <f>IFERROR(COUNTA(Staffelmiete_Daten!$A:$A)-1,0)</f>
        <v/>
      </c>
      <c r="E4" s="44">
        <f>IFERROR(COUNTIF(Staffelmiete_Daten!$O:$O,"Fällig")/(COUNTA(Staffelmiete_Daten!$A:$A)-1),0)</f>
        <v/>
      </c>
    </row>
    <row r="5" ht="18" customHeight="1">
      <c r="B5" s="20" t="inlineStr">
        <is>
          <t>Summe künftige Mehrmiete €</t>
        </is>
      </c>
      <c r="E5" s="16" t="inlineStr">
        <is>
          <t>Anzahl geplanter Erhöhungen</t>
        </is>
      </c>
    </row>
    <row r="6" ht="22" customHeight="1">
      <c r="B6" s="45">
        <f>IFERROR(SUM(Staffelmiete_Daten!$L:$L),0)</f>
        <v/>
      </c>
      <c r="E6" s="22">
        <f>IFERROR(COUNTIF(Staffelmiete_Daten!$O:$O,"Geplant"),0)</f>
        <v/>
      </c>
    </row>
    <row r="7" ht="18" customHeight="1">
      <c r="B7" s="16" t="inlineStr">
        <is>
          <t>Ø Start-Kaltmiete €</t>
        </is>
      </c>
      <c r="E7" s="20" t="inlineStr">
        <is>
          <t>Max. Staffelmiete Neu €</t>
        </is>
      </c>
    </row>
    <row r="8" ht="22" customHeight="1">
      <c r="B8" s="46">
        <f>IFERROR(AVERAGEIF(Staffelmiete_Daten!$G:$G,"&gt;0"),0)</f>
        <v/>
      </c>
      <c r="E8" s="47">
        <f>IFERROR(MAX(Staffelmiete_Daten!$K:$K),0)</f>
        <v/>
      </c>
    </row>
    <row r="9" ht="18" customHeight="1">
      <c r="B9" s="20" t="inlineStr">
        <is>
          <t>Ø neue Kaltmiete €</t>
        </is>
      </c>
      <c r="E9" s="16" t="inlineStr">
        <is>
          <t>Min. Staffelmiete Neu €</t>
        </is>
      </c>
    </row>
    <row r="10" ht="22" customHeight="1">
      <c r="B10" s="48">
        <f>IFERROR(AVERAGEIF(Staffelmiete_Daten!$K:$K,"&gt;0"),0)</f>
        <v/>
      </c>
      <c r="E10" s="46">
        <f>IFERROR(MIN(IF(Staffelmiete_Daten!$K:$K&gt;0,Staffelmiete_Daten!$K:$K)),0)</f>
        <v/>
      </c>
    </row>
    <row r="11" ht="18" customHeight="1">
      <c r="B11" s="26" t="inlineStr">
        <is>
          <t>Anzahl fälliger Erhöhungen</t>
        </is>
      </c>
      <c r="E11" s="20" t="inlineStr">
        <is>
          <t>Anzahl Objekte / Einheiten</t>
        </is>
      </c>
    </row>
    <row r="12" ht="22" customHeight="1">
      <c r="B12" s="27">
        <f>IFERROR(COUNTIF(Staffelmiete_Daten!$O:$O,"Fällig"),0)</f>
        <v/>
      </c>
      <c r="E12" s="28">
        <f>IFERROR(COUNTA(Staffelmiete_Daten!$D:$D)-1,0)</f>
        <v/>
      </c>
    </row>
    <row r="13"/>
    <row r="14">
      <c r="B14" s="29" t="inlineStr">
        <is>
          <t>Status</t>
        </is>
      </c>
      <c r="C14" s="29" t="inlineStr">
        <is>
          <t>Anzahl</t>
        </is>
      </c>
    </row>
    <row r="15">
      <c r="B15" s="30" t="inlineStr">
        <is>
          <t>Fällig</t>
        </is>
      </c>
      <c r="C15" s="30">
        <f>IFERROR(COUNTIF(Staffelmiete_Daten!$O:$O,"Fällig"),0)</f>
        <v/>
      </c>
    </row>
    <row r="16">
      <c r="B16" s="30" t="inlineStr">
        <is>
          <t>Geplant</t>
        </is>
      </c>
      <c r="C16" s="30">
        <f>IFERROR(COUNTIF(Staffelmiete_Daten!$O:$O,"Geplant"),0)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75" customWidth="1" min="3" max="3"/>
    <col width="5" customWidth="1" min="4" max="4"/>
  </cols>
  <sheetData>
    <row r="1" ht="26" customHeight="1">
      <c r="A1" s="1" t="inlineStr">
        <is>
          <t>Hinweise &amp; Rechtliche Grundlagen – Staffelmiete</t>
        </is>
      </c>
    </row>
    <row r="2" ht="20" customHeight="1">
      <c r="B2" s="31" t="inlineStr">
        <is>
          <t>Thema</t>
        </is>
      </c>
      <c r="C2" s="31" t="inlineStr">
        <is>
          <t>Erläuterung</t>
        </is>
      </c>
    </row>
    <row r="3" ht="50" customHeight="1">
      <c r="B3" s="32" t="inlineStr">
        <is>
          <t>Rechtliche Grundlage
§ 557a BGB (Staffelmiete)</t>
        </is>
      </c>
      <c r="C3" s="33" t="inlineStr">
        <is>
          <t>Die Staffelmiete ist in § 557a des Bürgerlichen Gesetzbuchs (BGB) geregelt. Sie erlaubt es Vermieter/innen und Mieter/innen, im Mietvertrag feste Mieterhöhungen für künftige Zeiträume zu vereinbaren.</t>
        </is>
      </c>
    </row>
    <row r="4" ht="50" customHeight="1">
      <c r="B4" s="34" t="inlineStr">
        <is>
          <t>Mindestlaufzeit je Stufe
12 Monate Mindestlaufzeit</t>
        </is>
      </c>
      <c r="C4" s="35" t="inlineStr">
        <is>
          <t>Jede Mietstaffel muss mindestens ein Jahr gelten (§ 557a Abs. 1 BGB). Kürzere Intervalle sind unzulässig und führen zur Unwirksamkeit der Staffelvereinbarung.</t>
        </is>
      </c>
    </row>
    <row r="5" ht="50" customHeight="1">
      <c r="B5" s="32" t="inlineStr">
        <is>
          <t>Schriftformerfordernis
Schriftliche Vereinbarung</t>
        </is>
      </c>
      <c r="C5" s="33" t="inlineStr">
        <is>
          <t>Die Staffelmietvereinbarung bedarf zwingend der Schriftform gemäß § 557a Abs. 1 BGB. Mündliche Abreden sind unwirksam. Die einzelnen Stufen müssen konkret (in €) oder als Prozentsatz angegeben sein.</t>
        </is>
      </c>
    </row>
    <row r="6" ht="50" customHeight="1">
      <c r="B6" s="34" t="inlineStr">
        <is>
          <t>Kappungsgrenze
Keine Kappungsgrenze bei Staffelmiete</t>
        </is>
      </c>
      <c r="C6" s="35" t="inlineStr">
        <is>
          <t>Die Kappungsgrenze des § 558 BGB (20 % bzw. 15 % in angespannten Wohnungsmärkten) gilt bei der Staffelmiete NICHT. Dennoch darf die Miete die ortsübliche Vergleichsmiete um nicht mehr als 20 % übersteigen (Mietpreisbremse).</t>
        </is>
      </c>
    </row>
    <row r="7" ht="50" customHeight="1">
      <c r="B7" s="32" t="inlineStr">
        <is>
          <t>Mietpreisbremse
§ 556d BGB – Mietpreisbremse</t>
        </is>
      </c>
      <c r="C7" s="33" t="inlineStr">
        <is>
          <t>In Gebieten mit Mietpreisbremse darf die vereinbarte Staffelmiete – auch in späteren Stufen – die ortsübliche Vergleichsmiete bei Neuvermietung nicht um mehr als 10 % übersteigen. Prüfen Sie die aktuellen Rechtsverordnungen Ihres Bundeslandes.</t>
        </is>
      </c>
    </row>
    <row r="8" ht="50" customHeight="1">
      <c r="B8" s="34" t="inlineStr">
        <is>
          <t>Modernisierungsumlage
Eingeschränkte Anpassung</t>
        </is>
      </c>
      <c r="C8" s="35" t="inlineStr">
        <is>
          <t>Während einer laufenden Staffelmietvereinbarung ist eine zusätzliche Mieterhöhung wegen Modernisierung (§ 559 BGB) grundsätzlich ausgeschlossen, sofern nichts anderes vereinbart wurde.</t>
        </is>
      </c>
    </row>
    <row r="9" ht="50" customHeight="1">
      <c r="B9" s="32" t="inlineStr">
        <is>
          <t>Betriebskosten
Separate Abrechnung</t>
        </is>
      </c>
      <c r="C9" s="33" t="inlineStr">
        <is>
          <t>Betriebskosten (Nebenkosten) und Hausgeld sind von der Staffelmiete (Kaltmiete) getrennt zu halten. Die Staffelmiete erfasst ausschließlich die Nettokaltmiete.</t>
        </is>
      </c>
    </row>
    <row r="10" ht="50" customHeight="1">
      <c r="B10" s="34" t="inlineStr">
        <is>
          <t>Hinweis: Spalte 'Status'
Automatische Statusermittlung</t>
        </is>
      </c>
      <c r="C10" s="35" t="inlineStr">
        <is>
          <t>Der Status ('Fällig' / 'Geplant') wird automatisch anhand des heutigen Datums und des Erhöhungsdatums berechnet. Bitte überprüfen Sie fällige Stufen rechtzeitig und informieren Sie Mieter/innen schriftlich.</t>
        </is>
      </c>
    </row>
    <row r="11" ht="50" customHeight="1">
      <c r="B11" s="32" t="inlineStr">
        <is>
          <t>Hinweis: Spalte 'Hinweis'
Rechtliche Prüfempfehlung</t>
        </is>
      </c>
      <c r="C11" s="33" t="inlineStr">
        <is>
          <t>Wenn die neue Staffelmiete mehr als 20 % über der Start-Kaltmiete liegt, erscheint automatisch die Empfehlung zur rechtlichen/vertraglichen Prüfung. Konsultieren Sie ggf. einen Fachanwalt oder Hausverwaltungsexperten.</t>
        </is>
      </c>
    </row>
    <row r="12" ht="50" customHeight="1">
      <c r="B12" s="34" t="inlineStr">
        <is>
          <t>Haftungsausschluss
Keine Rechtsberatung</t>
        </is>
      </c>
      <c r="C12" s="35" t="inlineStr">
        <is>
          <t>Diese Vorlage dient ausschließlich zu Informations- und Planungszwecken. Sie ersetzt keine individuelle Rechtsberatung. Für steuerliche und rechtliche Fragen wenden Sie sich bitte an einen qualifizierten Fachberater.</t>
        </is>
      </c>
    </row>
    <row r="13" ht="50" customHeight="1">
      <c r="B13" s="32" t="inlineStr">
        <is>
          <t>Spaltenübersicht
Staffelmiete_Daten</t>
        </is>
      </c>
      <c r="C13" s="33" t="inlineStr">
        <is>
          <t>A: Vertrags-ID | B: Adresse | C: Stadt | D: Einheit | E: Mieter/in | F: Mietbeginn | G: Start-Kaltmiete | H: Intervall (Monate) | I: Stufennummer | J: Erhöhungsdatum (auto) | K: Neue Kaltmiete (auto) | L: Steigerung € (auto) | M: Steigerung % (Eingabe) | N: Laufzeit bis | O: Status (auto) | P: Hinweis (auto)</t>
        </is>
      </c>
    </row>
    <row r="14" ht="50" customHeight="1">
      <c r="B14" s="34" t="inlineStr">
        <is>
          <t>Eingabefelder
Gelb hinterlegte Zellen</t>
        </is>
      </c>
      <c r="C14" s="35" t="inlineStr">
        <is>
          <t>Zellen mit gelbem Hintergrund sind für die manuelle Eingabe vorgesehen: Erhöhungsintervall (Monate), Stufennummer sowie Steigerungsprozentsatz. Alle übrigen Werte werden automatisch berechnet.</t>
        </is>
      </c>
    </row>
    <row r="15"/>
    <row r="16">
      <c r="A16" s="36" t="inlineStr">
        <is>
          <t>Stand: Juni 2026 | Vorlage für Vermieter, Eigentümer und Hausverwalter | Alle Angaben ohne Gewähr</t>
        </is>
      </c>
    </row>
  </sheetData>
  <mergeCells count="2">
    <mergeCell ref="A1:D1"/>
    <mergeCell ref="A16:D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2026-06-19T12:50:55Z</dcterms:created>
  <dcterms:modified xmlns:dcterms="http://purl.org/dc/terms/" xmlns:xsi="http://www.w3.org/2001/XMLSchema-instance" xsi:type="dcterms:W3CDTF">2026-06-19T12:50:55Z</dcterms:modified>
</cp:coreProperties>
</file>