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en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Hinwei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\ &quot;m²&quot;"/>
    <numFmt numFmtId="165" formatCode="DD.MM.YYYY"/>
    <numFmt numFmtId="166" formatCode="#,##0.00\ &quot;€&quot;"/>
    <numFmt numFmtId="167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E293B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4"/>
    </font>
    <font>
      <name val="Calibri"/>
      <b val="1"/>
      <color rgb="00FFFFFF"/>
      <sz val="10"/>
    </font>
    <font>
      <name val="Calibri"/>
      <i val="1"/>
      <color rgb="0094A3B8"/>
      <sz val="9"/>
    </font>
  </fonts>
  <fills count="11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EF9C3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C8102E"/>
      </patternFill>
    </fill>
    <fill>
      <patternFill patternType="solid">
        <fgColor rgb="000F766E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6" fontId="3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right" vertical="center"/>
    </xf>
    <xf numFmtId="166" fontId="4" fillId="6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center" vertical="center" wrapText="1"/>
    </xf>
    <xf numFmtId="164" fontId="3" fillId="7" borderId="1" applyAlignment="1" pivotButton="0" quotePrefix="0" xfId="0">
      <alignment horizontal="left" vertical="center" wrapText="1"/>
    </xf>
    <xf numFmtId="165" fontId="3" fillId="7" borderId="1" applyAlignment="1" pivotButton="0" quotePrefix="0" xfId="0">
      <alignment horizontal="left" vertical="center" wrapText="1"/>
    </xf>
    <xf numFmtId="166" fontId="3" fillId="7" borderId="1" applyAlignment="1" pivotButton="0" quotePrefix="0" xfId="0">
      <alignment horizontal="left" vertical="center" wrapText="1"/>
    </xf>
    <xf numFmtId="166" fontId="3" fillId="7" borderId="1" applyAlignment="1" pivotButton="0" quotePrefix="0" xfId="0">
      <alignment horizontal="right" vertical="center"/>
    </xf>
    <xf numFmtId="0" fontId="4" fillId="8" borderId="1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right" vertical="center"/>
    </xf>
    <xf numFmtId="166" fontId="4" fillId="8" borderId="1" applyAlignment="1" pivotButton="0" quotePrefix="0" xfId="0">
      <alignment horizontal="right" vertical="center"/>
    </xf>
    <xf numFmtId="0" fontId="5" fillId="3" borderId="0" applyAlignment="1" pivotButton="0" quotePrefix="0" xfId="0">
      <alignment horizontal="center" vertical="center" wrapText="1"/>
    </xf>
    <xf numFmtId="0" fontId="2" fillId="9" borderId="1" applyAlignment="1" pivotButton="0" quotePrefix="0" xfId="0">
      <alignment horizontal="center" vertical="center" wrapText="1"/>
    </xf>
    <xf numFmtId="0" fontId="0" fillId="0" borderId="1" pivotButton="0" quotePrefix="0" xfId="0"/>
    <xf numFmtId="3" fontId="4" fillId="5" borderId="1" applyAlignment="1" pivotButton="0" quotePrefix="0" xfId="0">
      <alignment horizontal="right" vertical="center"/>
    </xf>
    <xf numFmtId="0" fontId="6" fillId="10" borderId="1" pivotButton="0" quotePrefix="0" xfId="0"/>
    <xf numFmtId="0" fontId="3" fillId="0" borderId="1" pivotButton="0" quotePrefix="0" xfId="0"/>
    <xf numFmtId="3" fontId="0" fillId="0" borderId="1" pivotButton="0" quotePrefix="0" xfId="0"/>
    <xf numFmtId="167" fontId="4" fillId="5" borderId="1" applyAlignment="1" pivotButton="0" quotePrefix="0" xfId="0">
      <alignment horizontal="right" vertical="center"/>
    </xf>
    <xf numFmtId="166" fontId="4" fillId="5" borderId="1" applyAlignment="1" pivotButton="0" quotePrefix="0" xfId="0">
      <alignment horizontal="right" vertical="center"/>
    </xf>
    <xf numFmtId="0" fontId="2" fillId="3" borderId="0" applyAlignment="1" pivotButton="0" quotePrefix="0" xfId="0">
      <alignment horizontal="center" vertical="center" wrapText="1"/>
    </xf>
    <xf numFmtId="0" fontId="6" fillId="10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right" vertical="center"/>
    </xf>
    <xf numFmtId="0" fontId="6" fillId="9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6" fontId="3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right" vertical="center"/>
    </xf>
    <xf numFmtId="166" fontId="4" fillId="6" borderId="1" applyAlignment="1" pivotButton="0" quotePrefix="0" xfId="0">
      <alignment horizontal="right" vertical="center"/>
    </xf>
    <xf numFmtId="165" fontId="3" fillId="7" borderId="1" applyAlignment="1" pivotButton="0" quotePrefix="0" xfId="0">
      <alignment horizontal="left" vertical="center" wrapText="1"/>
    </xf>
    <xf numFmtId="166" fontId="3" fillId="7" borderId="1" applyAlignment="1" pivotButton="0" quotePrefix="0" xfId="0">
      <alignment horizontal="left" vertical="center" wrapText="1"/>
    </xf>
    <xf numFmtId="166" fontId="3" fillId="7" borderId="1" applyAlignment="1" pivotButton="0" quotePrefix="0" xfId="0">
      <alignment horizontal="right" vertical="center"/>
    </xf>
    <xf numFmtId="166" fontId="4" fillId="8" borderId="1" applyAlignment="1" pivotButton="0" quotePrefix="0" xfId="0">
      <alignment horizontal="right" vertical="center"/>
    </xf>
    <xf numFmtId="0" fontId="0" fillId="0" borderId="4" pivotButton="0" quotePrefix="0" xfId="0"/>
    <xf numFmtId="167" fontId="4" fillId="5" borderId="1" applyAlignment="1" pivotButton="0" quotePrefix="0" xfId="0">
      <alignment horizontal="right" vertical="center"/>
    </xf>
    <xf numFmtId="166" fontId="4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5">
    <dxf>
      <font>
        <name val="Calibri"/>
        <b val="1"/>
        <color rgb="00FFFFFF"/>
        <sz val="10"/>
      </font>
      <fill>
        <patternFill patternType="solid">
          <fgColor rgb="0016A34A"/>
        </patternFill>
      </fill>
    </dxf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Aktuelle vs. Neue Vorauszahlung €/Mon.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'Auswertung'!C19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'Auswertung'!$A$20:$A$29</f>
            </numRef>
          </cat>
          <val>
            <numRef>
              <f>'Auswertung'!$C$20:$C$29</f>
            </numRef>
          </val>
        </ser>
        <ser>
          <idx val="1"/>
          <order val="1"/>
          <tx>
            <strRef>
              <f>'Auswertung'!D19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'Auswertung'!$A$20:$A$29</f>
            </numRef>
          </cat>
          <val>
            <numRef>
              <f>'Auswertung'!$D$20:$D$29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Objekt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€/Monat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Guthaben / Nachzahlung</a:t>
            </a:r>
          </a:p>
        </rich>
      </tx>
    </title>
    <plotArea>
      <pieChart>
        <varyColors val="1"/>
        <ser>
          <idx val="0"/>
          <order val="0"/>
          <tx>
            <strRef>
              <f>'Auswertung'!F4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cat>
            <numRef>
              <f>'Auswertung'!$E$5:$E$6</f>
            </numRef>
          </cat>
          <val>
            <numRef>
              <f>'Auswertung'!$F$5:$F$6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31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7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26" customWidth="1" min="3" max="3"/>
    <col width="8" customWidth="1" min="4" max="4"/>
    <col width="22" customWidth="1" min="5" max="5"/>
    <col width="10" customWidth="1" min="6" max="6"/>
    <col width="9" customWidth="1" min="7" max="7"/>
    <col width="13" customWidth="1" min="8" max="8"/>
    <col width="14" customWidth="1" min="9" max="9"/>
    <col width="18" customWidth="1" min="10" max="10"/>
    <col width="14" customWidth="1" min="11" max="11"/>
    <col width="12" customWidth="1" min="12" max="12"/>
    <col width="12" customWidth="1" min="13" max="13"/>
    <col width="14" customWidth="1" min="14" max="14"/>
    <col width="16" customWidth="1" min="15" max="15"/>
    <col width="16" customWidth="1" min="16" max="16"/>
    <col width="18" customWidth="1" min="17" max="17"/>
    <col width="12" customWidth="1" min="18" max="18"/>
    <col width="18" customWidth="1" min="19" max="19"/>
    <col width="20" customWidth="1" min="20" max="20"/>
    <col width="14" customWidth="1" min="21" max="21"/>
    <col width="22" customWidth="1" min="22" max="22"/>
  </cols>
  <sheetData>
    <row r="1" ht="30" customHeight="1">
      <c r="A1" s="1" t="inlineStr">
        <is>
          <t>Nebenkostenvorauszahlung – Anpassungsvorlage 2026</t>
        </is>
      </c>
    </row>
    <row r="2" ht="40" customHeight="1">
      <c r="A2" s="2" t="inlineStr">
        <is>
          <t>Objekt-ID</t>
        </is>
      </c>
      <c r="B2" s="2" t="inlineStr">
        <is>
          <t>Mieter/in</t>
        </is>
      </c>
      <c r="C2" s="2" t="inlineStr">
        <is>
          <t>Straße</t>
        </is>
      </c>
      <c r="D2" s="2" t="inlineStr">
        <is>
          <t>PLZ</t>
        </is>
      </c>
      <c r="E2" s="2" t="inlineStr">
        <is>
          <t>Ort</t>
        </is>
      </c>
      <c r="F2" s="2" t="inlineStr">
        <is>
          <t>Fläche m²</t>
        </is>
      </c>
      <c r="G2" s="2" t="inlineStr">
        <is>
          <t>Personen</t>
        </is>
      </c>
      <c r="H2" s="2" t="inlineStr">
        <is>
          <t>Mietbeginn</t>
        </is>
      </c>
      <c r="I2" s="2" t="inlineStr">
        <is>
          <t>Kaltmiete €</t>
        </is>
      </c>
      <c r="J2" s="2" t="inlineStr">
        <is>
          <t>Akt. Vorausz. €/Mon.</t>
        </is>
      </c>
      <c r="K2" s="2" t="inlineStr">
        <is>
          <t>Letzte Abr. €</t>
        </is>
      </c>
      <c r="L2" s="2" t="inlineStr">
        <is>
          <t>Abr. von</t>
        </is>
      </c>
      <c r="M2" s="2" t="inlineStr">
        <is>
          <t>Abr. bis</t>
        </is>
      </c>
      <c r="N2" s="2" t="inlineStr">
        <is>
          <t>Umlag. NK €</t>
        </is>
      </c>
      <c r="O2" s="2" t="inlineStr">
        <is>
          <t>Nicht umlag. NK €</t>
        </is>
      </c>
      <c r="P2" s="2" t="inlineStr">
        <is>
          <t>Gesamtkosten €</t>
        </is>
      </c>
      <c r="Q2" s="2" t="inlineStr">
        <is>
          <t>Vorausz. Zeitr. €</t>
        </is>
      </c>
      <c r="R2" s="2" t="inlineStr">
        <is>
          <t>Saldo €</t>
        </is>
      </c>
      <c r="S2" s="2" t="inlineStr">
        <is>
          <t>Empfehlung €/Mon.</t>
        </is>
      </c>
      <c r="T2" s="2" t="inlineStr">
        <is>
          <t>Neue Vorausz. €/Mon.</t>
        </is>
      </c>
      <c r="U2" s="2" t="inlineStr">
        <is>
          <t>Status</t>
        </is>
      </c>
      <c r="V2" s="2" t="inlineStr">
        <is>
          <t>Hinweis</t>
        </is>
      </c>
    </row>
    <row r="3" ht="18" customHeight="1">
      <c r="A3" s="3" t="inlineStr">
        <is>
          <t>OBJ-001</t>
        </is>
      </c>
      <c r="B3" s="3" t="inlineStr">
        <is>
          <t>Thomas Becker</t>
        </is>
      </c>
      <c r="C3" s="3" t="inlineStr">
        <is>
          <t>Hauptstraße 12</t>
        </is>
      </c>
      <c r="D3" s="4" t="inlineStr">
        <is>
          <t>10115</t>
        </is>
      </c>
      <c r="E3" s="3" t="inlineStr">
        <is>
          <t>Berlin</t>
        </is>
      </c>
      <c r="F3" s="5" t="n">
        <v>68</v>
      </c>
      <c r="G3" s="3" t="n">
        <v>2</v>
      </c>
      <c r="H3" s="36" t="n">
        <v>44256</v>
      </c>
      <c r="I3" s="37" t="n">
        <v>980</v>
      </c>
      <c r="J3" s="38" t="n">
        <v>185</v>
      </c>
      <c r="K3" s="37" t="n">
        <v>1680</v>
      </c>
      <c r="L3" s="36" t="n">
        <v>46023</v>
      </c>
      <c r="M3" s="36" t="n">
        <v>46387</v>
      </c>
      <c r="N3" s="38" t="n">
        <v>1480</v>
      </c>
      <c r="O3" s="38" t="n">
        <v>200</v>
      </c>
      <c r="P3" s="39">
        <f>N3+O3</f>
        <v/>
      </c>
      <c r="Q3" s="39">
        <f>J3*(DATEDIF(L3,M3,"M")+1)</f>
        <v/>
      </c>
      <c r="R3" s="39">
        <f>Q3-P3</f>
        <v/>
      </c>
      <c r="S3" s="40">
        <f>IFERROR(P3/(DATEDIF(L3,M3,"M")+1)-J3,0)</f>
        <v/>
      </c>
      <c r="T3" s="40">
        <f>J3+S3</f>
        <v/>
      </c>
      <c r="U3" s="4">
        <f>IF(R3&gt;0,"Guthaben","Nachzahlung")</f>
        <v/>
      </c>
      <c r="V3" s="3">
        <f>IF(ABS(S3)&lt;10,"Prüfen","Anpassung sinnvoll")</f>
        <v/>
      </c>
    </row>
    <row r="4" ht="18" customHeight="1">
      <c r="A4" s="11" t="inlineStr">
        <is>
          <t>OBJ-002</t>
        </is>
      </c>
      <c r="B4" s="11" t="inlineStr">
        <is>
          <t>Sabine Müller</t>
        </is>
      </c>
      <c r="C4" s="11" t="inlineStr">
        <is>
          <t>Lindenallee 7</t>
        </is>
      </c>
      <c r="D4" s="12" t="inlineStr">
        <is>
          <t>80686</t>
        </is>
      </c>
      <c r="E4" s="11" t="inlineStr">
        <is>
          <t>München</t>
        </is>
      </c>
      <c r="F4" s="13" t="n">
        <v>85</v>
      </c>
      <c r="G4" s="11" t="n">
        <v>3</v>
      </c>
      <c r="H4" s="41" t="n">
        <v>43647</v>
      </c>
      <c r="I4" s="42" t="n">
        <v>1150</v>
      </c>
      <c r="J4" s="38" t="n">
        <v>260</v>
      </c>
      <c r="K4" s="42" t="n">
        <v>2940</v>
      </c>
      <c r="L4" s="41" t="n">
        <v>46023</v>
      </c>
      <c r="M4" s="41" t="n">
        <v>46387</v>
      </c>
      <c r="N4" s="38" t="n">
        <v>2600</v>
      </c>
      <c r="O4" s="38" t="n">
        <v>340</v>
      </c>
      <c r="P4" s="43">
        <f>N4+O4</f>
        <v/>
      </c>
      <c r="Q4" s="43">
        <f>J4*(DATEDIF(L4,M4,"M")+1)</f>
        <v/>
      </c>
      <c r="R4" s="43">
        <f>Q4-P4</f>
        <v/>
      </c>
      <c r="S4" s="40">
        <f>IFERROR(P4/(DATEDIF(L4,M4,"M")+1)-J4,0)</f>
        <v/>
      </c>
      <c r="T4" s="40">
        <f>J4+S4</f>
        <v/>
      </c>
      <c r="U4" s="12">
        <f>IF(R4&gt;0,"Guthaben","Nachzahlung")</f>
        <v/>
      </c>
      <c r="V4" s="11">
        <f>IF(ABS(S4)&lt;10,"Prüfen","Anpassung sinnvoll")</f>
        <v/>
      </c>
    </row>
    <row r="5" ht="18" customHeight="1">
      <c r="A5" s="3" t="inlineStr">
        <is>
          <t>OBJ-003</t>
        </is>
      </c>
      <c r="B5" s="3" t="inlineStr">
        <is>
          <t>Andreas Schneider</t>
        </is>
      </c>
      <c r="C5" s="3" t="inlineStr">
        <is>
          <t>Goethesträße 45</t>
        </is>
      </c>
      <c r="D5" s="4" t="inlineStr">
        <is>
          <t>20095</t>
        </is>
      </c>
      <c r="E5" s="3" t="inlineStr">
        <is>
          <t>Hamburg</t>
        </is>
      </c>
      <c r="F5" s="5" t="n">
        <v>72</v>
      </c>
      <c r="G5" s="3" t="n">
        <v>2</v>
      </c>
      <c r="H5" s="36" t="n">
        <v>44576</v>
      </c>
      <c r="I5" s="37" t="n">
        <v>995</v>
      </c>
      <c r="J5" s="38" t="n">
        <v>210</v>
      </c>
      <c r="K5" s="37" t="n">
        <v>2280</v>
      </c>
      <c r="L5" s="36" t="n">
        <v>46023</v>
      </c>
      <c r="M5" s="36" t="n">
        <v>46387</v>
      </c>
      <c r="N5" s="38" t="n">
        <v>1980</v>
      </c>
      <c r="O5" s="38" t="n">
        <v>300</v>
      </c>
      <c r="P5" s="39">
        <f>N5+O5</f>
        <v/>
      </c>
      <c r="Q5" s="39">
        <f>J5*(DATEDIF(L5,M5,"M")+1)</f>
        <v/>
      </c>
      <c r="R5" s="39">
        <f>Q5-P5</f>
        <v/>
      </c>
      <c r="S5" s="40">
        <f>IFERROR(P5/(DATEDIF(L5,M5,"M")+1)-J5,0)</f>
        <v/>
      </c>
      <c r="T5" s="40">
        <f>J5+S5</f>
        <v/>
      </c>
      <c r="U5" s="4">
        <f>IF(R5&gt;0,"Guthaben","Nachzahlung")</f>
        <v/>
      </c>
      <c r="V5" s="3">
        <f>IF(ABS(S5)&lt;10,"Prüfen","Anpassung sinnvoll")</f>
        <v/>
      </c>
    </row>
    <row r="6" ht="18" customHeight="1">
      <c r="A6" s="11" t="inlineStr">
        <is>
          <t>OBJ-004</t>
        </is>
      </c>
      <c r="B6" s="11" t="inlineStr">
        <is>
          <t>Petra Wagner</t>
        </is>
      </c>
      <c r="C6" s="11" t="inlineStr">
        <is>
          <t>Breite Straße 18</t>
        </is>
      </c>
      <c r="D6" s="12" t="inlineStr">
        <is>
          <t>50667</t>
        </is>
      </c>
      <c r="E6" s="11" t="inlineStr">
        <is>
          <t>Köln</t>
        </is>
      </c>
      <c r="F6" s="13" t="n">
        <v>55</v>
      </c>
      <c r="G6" s="11" t="n">
        <v>1</v>
      </c>
      <c r="H6" s="41" t="n">
        <v>44075</v>
      </c>
      <c r="I6" s="42" t="n">
        <v>780</v>
      </c>
      <c r="J6" s="38" t="n">
        <v>150</v>
      </c>
      <c r="K6" s="42" t="n">
        <v>1620</v>
      </c>
      <c r="L6" s="41" t="n">
        <v>46023</v>
      </c>
      <c r="M6" s="41" t="n">
        <v>46387</v>
      </c>
      <c r="N6" s="38" t="n">
        <v>1450</v>
      </c>
      <c r="O6" s="38" t="n">
        <v>170</v>
      </c>
      <c r="P6" s="43">
        <f>N6+O6</f>
        <v/>
      </c>
      <c r="Q6" s="43">
        <f>J6*(DATEDIF(L6,M6,"M")+1)</f>
        <v/>
      </c>
      <c r="R6" s="43">
        <f>Q6-P6</f>
        <v/>
      </c>
      <c r="S6" s="40">
        <f>IFERROR(P6/(DATEDIF(L6,M6,"M")+1)-J6,0)</f>
        <v/>
      </c>
      <c r="T6" s="40">
        <f>J6+S6</f>
        <v/>
      </c>
      <c r="U6" s="12">
        <f>IF(R6&gt;0,"Guthaben","Nachzahlung")</f>
        <v/>
      </c>
      <c r="V6" s="11">
        <f>IF(ABS(S6)&lt;10,"Prüfen","Anpassung sinnvoll")</f>
        <v/>
      </c>
    </row>
    <row r="7" ht="18" customHeight="1">
      <c r="A7" s="3" t="inlineStr">
        <is>
          <t>OBJ-005</t>
        </is>
      </c>
      <c r="B7" s="3" t="inlineStr">
        <is>
          <t>Michael Hoffmann</t>
        </is>
      </c>
      <c r="C7" s="3" t="inlineStr">
        <is>
          <t>Bahnhofstraße 23</t>
        </is>
      </c>
      <c r="D7" s="4" t="inlineStr">
        <is>
          <t>60311</t>
        </is>
      </c>
      <c r="E7" s="3" t="inlineStr">
        <is>
          <t>Frankfurt am Main</t>
        </is>
      </c>
      <c r="F7" s="5" t="n">
        <v>91</v>
      </c>
      <c r="G7" s="3" t="n">
        <v>4</v>
      </c>
      <c r="H7" s="36" t="n">
        <v>43191</v>
      </c>
      <c r="I7" s="37" t="n">
        <v>1280</v>
      </c>
      <c r="J7" s="38" t="n">
        <v>310</v>
      </c>
      <c r="K7" s="37" t="n">
        <v>3180</v>
      </c>
      <c r="L7" s="36" t="n">
        <v>46023</v>
      </c>
      <c r="M7" s="36" t="n">
        <v>46387</v>
      </c>
      <c r="N7" s="38" t="n">
        <v>2800</v>
      </c>
      <c r="O7" s="38" t="n">
        <v>380</v>
      </c>
      <c r="P7" s="39">
        <f>N7+O7</f>
        <v/>
      </c>
      <c r="Q7" s="39">
        <f>J7*(DATEDIF(L7,M7,"M")+1)</f>
        <v/>
      </c>
      <c r="R7" s="39">
        <f>Q7-P7</f>
        <v/>
      </c>
      <c r="S7" s="40">
        <f>IFERROR(P7/(DATEDIF(L7,M7,"M")+1)-J7,0)</f>
        <v/>
      </c>
      <c r="T7" s="40">
        <f>J7+S7</f>
        <v/>
      </c>
      <c r="U7" s="4">
        <f>IF(R7&gt;0,"Guthaben","Nachzahlung")</f>
        <v/>
      </c>
      <c r="V7" s="3">
        <f>IF(ABS(S7)&lt;10,"Prüfen","Anpassung sinnvoll")</f>
        <v/>
      </c>
    </row>
    <row r="8" ht="18" customHeight="1">
      <c r="A8" s="11" t="inlineStr">
        <is>
          <t>OBJ-006</t>
        </is>
      </c>
      <c r="B8" s="11" t="inlineStr">
        <is>
          <t>Julia Richter</t>
        </is>
      </c>
      <c r="C8" s="11" t="inlineStr">
        <is>
          <t>Schillerstraße 9</t>
        </is>
      </c>
      <c r="D8" s="12" t="inlineStr">
        <is>
          <t>70173</t>
        </is>
      </c>
      <c r="E8" s="11" t="inlineStr">
        <is>
          <t>Stuttgart</t>
        </is>
      </c>
      <c r="F8" s="13" t="n">
        <v>63</v>
      </c>
      <c r="G8" s="11" t="n">
        <v>2</v>
      </c>
      <c r="H8" s="41" t="n">
        <v>45078</v>
      </c>
      <c r="I8" s="42" t="n">
        <v>890</v>
      </c>
      <c r="J8" s="38" t="n">
        <v>195</v>
      </c>
      <c r="K8" s="42" t="n">
        <v>2160</v>
      </c>
      <c r="L8" s="41" t="n">
        <v>46023</v>
      </c>
      <c r="M8" s="41" t="n">
        <v>46387</v>
      </c>
      <c r="N8" s="38" t="n">
        <v>1900</v>
      </c>
      <c r="O8" s="38" t="n">
        <v>260</v>
      </c>
      <c r="P8" s="43">
        <f>N8+O8</f>
        <v/>
      </c>
      <c r="Q8" s="43">
        <f>J8*(DATEDIF(L8,M8,"M")+1)</f>
        <v/>
      </c>
      <c r="R8" s="43">
        <f>Q8-P8</f>
        <v/>
      </c>
      <c r="S8" s="40">
        <f>IFERROR(P8/(DATEDIF(L8,M8,"M")+1)-J8,0)</f>
        <v/>
      </c>
      <c r="T8" s="40">
        <f>J8+S8</f>
        <v/>
      </c>
      <c r="U8" s="12">
        <f>IF(R8&gt;0,"Guthaben","Nachzahlung")</f>
        <v/>
      </c>
      <c r="V8" s="11">
        <f>IF(ABS(S8)&lt;10,"Prüfen","Anpassung sinnvoll")</f>
        <v/>
      </c>
    </row>
    <row r="9" ht="18" customHeight="1">
      <c r="A9" s="3" t="inlineStr">
        <is>
          <t>OBJ-007</t>
        </is>
      </c>
      <c r="B9" s="3" t="inlineStr">
        <is>
          <t>Stefan Weber</t>
        </is>
      </c>
      <c r="C9" s="3" t="inlineStr">
        <is>
          <t>Königsallee 14</t>
        </is>
      </c>
      <c r="D9" s="4" t="inlineStr">
        <is>
          <t>40212</t>
        </is>
      </c>
      <c r="E9" s="3" t="inlineStr">
        <is>
          <t>Düsseldorf</t>
        </is>
      </c>
      <c r="F9" s="5" t="n">
        <v>78</v>
      </c>
      <c r="G9" s="3" t="n">
        <v>2</v>
      </c>
      <c r="H9" s="36" t="n">
        <v>44501</v>
      </c>
      <c r="I9" s="37" t="n">
        <v>1050</v>
      </c>
      <c r="J9" s="38" t="n">
        <v>230</v>
      </c>
      <c r="K9" s="37" t="n">
        <v>2520</v>
      </c>
      <c r="L9" s="36" t="n">
        <v>46023</v>
      </c>
      <c r="M9" s="36" t="n">
        <v>46387</v>
      </c>
      <c r="N9" s="38" t="n">
        <v>2220</v>
      </c>
      <c r="O9" s="38" t="n">
        <v>300</v>
      </c>
      <c r="P9" s="39">
        <f>N9+O9</f>
        <v/>
      </c>
      <c r="Q9" s="39">
        <f>J9*(DATEDIF(L9,M9,"M")+1)</f>
        <v/>
      </c>
      <c r="R9" s="39">
        <f>Q9-P9</f>
        <v/>
      </c>
      <c r="S9" s="40">
        <f>IFERROR(P9/(DATEDIF(L9,M9,"M")+1)-J9,0)</f>
        <v/>
      </c>
      <c r="T9" s="40">
        <f>J9+S9</f>
        <v/>
      </c>
      <c r="U9" s="4">
        <f>IF(R9&gt;0,"Guthaben","Nachzahlung")</f>
        <v/>
      </c>
      <c r="V9" s="3">
        <f>IF(ABS(S9)&lt;10,"Prüfen","Anpassung sinnvoll")</f>
        <v/>
      </c>
    </row>
    <row r="10" ht="18" customHeight="1">
      <c r="A10" s="11" t="inlineStr">
        <is>
          <t>OBJ-008</t>
        </is>
      </c>
      <c r="B10" s="11" t="inlineStr">
        <is>
          <t>Claudia Fischer</t>
        </is>
      </c>
      <c r="C10" s="11" t="inlineStr">
        <is>
          <t>Karl-Liebknecht-Str. 31</t>
        </is>
      </c>
      <c r="D10" s="12" t="inlineStr">
        <is>
          <t>04109</t>
        </is>
      </c>
      <c r="E10" s="11" t="inlineStr">
        <is>
          <t>Leipzig</t>
        </is>
      </c>
      <c r="F10" s="13" t="n">
        <v>48</v>
      </c>
      <c r="G10" s="11" t="n">
        <v>1</v>
      </c>
      <c r="H10" s="41" t="n">
        <v>44774</v>
      </c>
      <c r="I10" s="42" t="n">
        <v>650</v>
      </c>
      <c r="J10" s="38" t="n">
        <v>130</v>
      </c>
      <c r="K10" s="42" t="n">
        <v>1260</v>
      </c>
      <c r="L10" s="41" t="n">
        <v>46023</v>
      </c>
      <c r="M10" s="41" t="n">
        <v>46387</v>
      </c>
      <c r="N10" s="38" t="n">
        <v>1100</v>
      </c>
      <c r="O10" s="38" t="n">
        <v>160</v>
      </c>
      <c r="P10" s="43">
        <f>N10+O10</f>
        <v/>
      </c>
      <c r="Q10" s="43">
        <f>J10*(DATEDIF(L10,M10,"M")+1)</f>
        <v/>
      </c>
      <c r="R10" s="43">
        <f>Q10-P10</f>
        <v/>
      </c>
      <c r="S10" s="40">
        <f>IFERROR(P10/(DATEDIF(L10,M10,"M")+1)-J10,0)</f>
        <v/>
      </c>
      <c r="T10" s="40">
        <f>J10+S10</f>
        <v/>
      </c>
      <c r="U10" s="12">
        <f>IF(R10&gt;0,"Guthaben","Nachzahlung")</f>
        <v/>
      </c>
      <c r="V10" s="11">
        <f>IF(ABS(S10)&lt;10,"Prüfen","Anpassung sinnvoll")</f>
        <v/>
      </c>
    </row>
    <row r="11" ht="18" customHeight="1">
      <c r="A11" s="3" t="inlineStr">
        <is>
          <t>OBJ-009</t>
        </is>
      </c>
      <c r="B11" s="3" t="inlineStr">
        <is>
          <t>Markus Bauer</t>
        </is>
      </c>
      <c r="C11" s="3" t="inlineStr">
        <is>
          <t>August-Bebel-Straße 6</t>
        </is>
      </c>
      <c r="D11" s="4" t="inlineStr">
        <is>
          <t>01067</t>
        </is>
      </c>
      <c r="E11" s="3" t="inlineStr">
        <is>
          <t>Dresden</t>
        </is>
      </c>
      <c r="F11" s="5" t="n">
        <v>58</v>
      </c>
      <c r="G11" s="3" t="n">
        <v>2</v>
      </c>
      <c r="H11" s="36" t="n">
        <v>43862</v>
      </c>
      <c r="I11" s="37" t="n">
        <v>720</v>
      </c>
      <c r="J11" s="38" t="n">
        <v>160</v>
      </c>
      <c r="K11" s="37" t="n">
        <v>1800</v>
      </c>
      <c r="L11" s="36" t="n">
        <v>46023</v>
      </c>
      <c r="M11" s="36" t="n">
        <v>46387</v>
      </c>
      <c r="N11" s="38" t="n">
        <v>1580</v>
      </c>
      <c r="O11" s="38" t="n">
        <v>220</v>
      </c>
      <c r="P11" s="39">
        <f>N11+O11</f>
        <v/>
      </c>
      <c r="Q11" s="39">
        <f>J11*(DATEDIF(L11,M11,"M")+1)</f>
        <v/>
      </c>
      <c r="R11" s="39">
        <f>Q11-P11</f>
        <v/>
      </c>
      <c r="S11" s="40">
        <f>IFERROR(P11/(DATEDIF(L11,M11,"M")+1)-J11,0)</f>
        <v/>
      </c>
      <c r="T11" s="40">
        <f>J11+S11</f>
        <v/>
      </c>
      <c r="U11" s="4">
        <f>IF(R11&gt;0,"Guthaben","Nachzahlung")</f>
        <v/>
      </c>
      <c r="V11" s="3">
        <f>IF(ABS(S11)&lt;10,"Prüfen","Anpassung sinnvoll")</f>
        <v/>
      </c>
    </row>
    <row r="12" ht="18" customHeight="1">
      <c r="A12" s="11" t="inlineStr">
        <is>
          <t>OBJ-010</t>
        </is>
      </c>
      <c r="B12" s="11" t="inlineStr">
        <is>
          <t>Nicole Schulz</t>
        </is>
      </c>
      <c r="C12" s="11" t="inlineStr">
        <is>
          <t>Lister Meile 88</t>
        </is>
      </c>
      <c r="D12" s="12" t="inlineStr">
        <is>
          <t>30161</t>
        </is>
      </c>
      <c r="E12" s="11" t="inlineStr">
        <is>
          <t>Hannover</t>
        </is>
      </c>
      <c r="F12" s="13" t="n">
        <v>82</v>
      </c>
      <c r="G12" s="11" t="n">
        <v>3</v>
      </c>
      <c r="H12" s="41" t="n">
        <v>43586</v>
      </c>
      <c r="I12" s="42" t="n">
        <v>1080</v>
      </c>
      <c r="J12" s="38" t="n">
        <v>240</v>
      </c>
      <c r="K12" s="42" t="n">
        <v>2640</v>
      </c>
      <c r="L12" s="41" t="n">
        <v>46023</v>
      </c>
      <c r="M12" s="41" t="n">
        <v>46387</v>
      </c>
      <c r="N12" s="38" t="n">
        <v>2330</v>
      </c>
      <c r="O12" s="38" t="n">
        <v>310</v>
      </c>
      <c r="P12" s="43">
        <f>N12+O12</f>
        <v/>
      </c>
      <c r="Q12" s="43">
        <f>J12*(DATEDIF(L12,M12,"M")+1)</f>
        <v/>
      </c>
      <c r="R12" s="43">
        <f>Q12-P12</f>
        <v/>
      </c>
      <c r="S12" s="40">
        <f>IFERROR(P12/(DATEDIF(L12,M12,"M")+1)-J12,0)</f>
        <v/>
      </c>
      <c r="T12" s="40">
        <f>J12+S12</f>
        <v/>
      </c>
      <c r="U12" s="12">
        <f>IF(R12&gt;0,"Guthaben","Nachzahlung")</f>
        <v/>
      </c>
      <c r="V12" s="11">
        <f>IF(ABS(S12)&lt;10,"Prüfen","Anpassung sinnvoll")</f>
        <v/>
      </c>
    </row>
    <row r="13" ht="20" customHeight="1">
      <c r="A13" s="17" t="inlineStr">
        <is>
          <t>Gesamt / Durchschnitt</t>
        </is>
      </c>
      <c r="B13" s="18" t="n"/>
      <c r="C13" s="18" t="n"/>
      <c r="D13" s="18" t="n"/>
      <c r="E13" s="18" t="n"/>
      <c r="F13" s="18" t="n"/>
      <c r="G13" s="18" t="n"/>
      <c r="H13" s="18" t="n"/>
      <c r="I13" s="44">
        <f>AVERAGE(I3:I12)</f>
        <v/>
      </c>
      <c r="J13" s="44">
        <f>AVERAGE(J3:J12)</f>
        <v/>
      </c>
      <c r="K13" s="18" t="n"/>
      <c r="L13" s="18" t="n"/>
      <c r="M13" s="18" t="n"/>
      <c r="N13" s="18" t="n"/>
      <c r="O13" s="18" t="n"/>
      <c r="P13" s="44">
        <f>SUM(P3:P12)</f>
        <v/>
      </c>
      <c r="Q13" s="44">
        <f>SUM(Q3:Q12)</f>
        <v/>
      </c>
      <c r="R13" s="44">
        <f>SUM(R3:R12)</f>
        <v/>
      </c>
      <c r="S13" s="44">
        <f>AVERAGE(S3:S12)</f>
        <v/>
      </c>
      <c r="T13" s="44">
        <f>AVERAGE(T3:T12)</f>
        <v/>
      </c>
      <c r="U13" s="18" t="n"/>
      <c r="V13" s="18" t="n"/>
    </row>
  </sheetData>
  <mergeCells count="1">
    <mergeCell ref="A1:V1"/>
  </mergeCells>
  <conditionalFormatting sqref="R3:R12">
    <cfRule type="expression" priority="1" dxfId="0" stopIfTrue="1">
      <formula>$R3&gt;0</formula>
    </cfRule>
    <cfRule type="expression" priority="2" dxfId="1" stopIfTrue="1">
      <formula>$R3&lt;0</formula>
    </cfRule>
  </conditionalFormatting>
  <conditionalFormatting sqref="S3:S12">
    <cfRule type="expression" priority="3" dxfId="2" stopIfTrue="1">
      <formula>$S3&gt;0</formula>
    </cfRule>
    <cfRule type="expression" priority="4" dxfId="3" stopIfTrue="1">
      <formula>$S3&lt;0</formula>
    </cfRule>
  </conditionalFormatting>
  <conditionalFormatting sqref="T3:T12">
    <cfRule type="expression" priority="5" dxfId="4" stopIfTrue="1">
      <formula>$S3&gt;10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20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8" customWidth="1" min="8" max="8"/>
  </cols>
  <sheetData>
    <row r="1" ht="34" customHeight="1">
      <c r="A1" s="20" t="inlineStr">
        <is>
          <t>Auswertung – Nebenkostenvorauszahlung 2026</t>
        </is>
      </c>
    </row>
    <row r="2"/>
    <row r="3">
      <c r="A3" s="21" t="inlineStr">
        <is>
          <t>Kennzahlen Übersicht</t>
        </is>
      </c>
      <c r="B3" s="45" t="n"/>
    </row>
    <row r="4" ht="20" customHeight="1">
      <c r="A4" s="11" t="inlineStr">
        <is>
          <t>Anzahl Mietverhältnisse</t>
        </is>
      </c>
      <c r="B4" s="23">
        <f>COUNTA(Daten!A3:A12)</f>
        <v/>
      </c>
      <c r="E4" s="24" t="inlineStr">
        <is>
          <t>Kategorie</t>
        </is>
      </c>
      <c r="F4" s="24" t="inlineStr">
        <is>
          <t>Anzahl</t>
        </is>
      </c>
    </row>
    <row r="5" ht="20" customHeight="1">
      <c r="A5" s="3" t="inlineStr">
        <is>
          <t>Davon mit Nachzahlung</t>
        </is>
      </c>
      <c r="B5" s="23">
        <f>COUNTIF(Daten!U3:U12,"Nachzahlung")</f>
        <v/>
      </c>
      <c r="E5" s="25" t="inlineStr">
        <is>
          <t>Nachzahlung</t>
        </is>
      </c>
      <c r="F5" s="26">
        <f>COUNTIF(Daten!U3:U12,"Nachzahlung")</f>
        <v/>
      </c>
    </row>
    <row r="6" ht="20" customHeight="1">
      <c r="A6" s="11" t="inlineStr">
        <is>
          <t>Davon mit Guthaben</t>
        </is>
      </c>
      <c r="B6" s="23">
        <f>COUNTIF(Daten!U3:U12,"Guthaben")</f>
        <v/>
      </c>
      <c r="E6" s="25" t="inlineStr">
        <is>
          <t>Guthaben</t>
        </is>
      </c>
      <c r="F6" s="26">
        <f>COUNTIF(Daten!U3:U12,"Guthaben")</f>
        <v/>
      </c>
    </row>
    <row r="7" ht="20" customHeight="1">
      <c r="A7" s="3" t="inlineStr">
        <is>
          <t>Anteil Nachzahlung (%)</t>
        </is>
      </c>
      <c r="B7" s="46">
        <f>IFERROR(COUNTIF(Daten!U3:U12,"Nachzahlung")/COUNTA(Daten!A3:A12),0)</f>
        <v/>
      </c>
    </row>
    <row r="8" ht="20" customHeight="1">
      <c r="A8" s="11" t="inlineStr">
        <is>
          <t>Anteil Guthaben (%)</t>
        </is>
      </c>
      <c r="B8" s="46">
        <f>IFERROR(COUNTIF(Daten!U3:U12,"Guthaben")/COUNTA(Daten!A3:A12),0)</f>
        <v/>
      </c>
    </row>
    <row r="9" ht="20" customHeight="1">
      <c r="A9" s="3" t="inlineStr">
        <is>
          <t>Ø Aktuelle Vorauszahlung €/Mon.</t>
        </is>
      </c>
      <c r="B9" s="47">
        <f>IFERROR(AVERAGE(Daten!J3:J12),0)</f>
        <v/>
      </c>
    </row>
    <row r="10" ht="20" customHeight="1">
      <c r="A10" s="11" t="inlineStr">
        <is>
          <t>Ø Neue Vorauszahlung €/Mon.</t>
        </is>
      </c>
      <c r="B10" s="47">
        <f>IFERROR(AVERAGE(Daten!T3:T12),0)</f>
        <v/>
      </c>
    </row>
    <row r="11" ht="20" customHeight="1">
      <c r="A11" s="3" t="inlineStr">
        <is>
          <t>Ø Empfehlung Anpassung €/Mon.</t>
        </is>
      </c>
      <c r="B11" s="47">
        <f>IFERROR(AVERAGE(Daten!S3:S12),0)</f>
        <v/>
      </c>
    </row>
    <row r="12" ht="20" customHeight="1">
      <c r="A12" s="11" t="inlineStr">
        <is>
          <t>Gesamt Nachzahlungen €</t>
        </is>
      </c>
      <c r="B12" s="47">
        <f>IFERROR(SUMIF(Daten!U3:U12,"Nachzahlung",Daten!R3:R12),0)</f>
        <v/>
      </c>
    </row>
    <row r="13" ht="20" customHeight="1">
      <c r="A13" s="3" t="inlineStr">
        <is>
          <t>Gesamt Guthaben €</t>
        </is>
      </c>
      <c r="B13" s="47">
        <f>IFERROR(SUMIF(Daten!U3:U12,"Guthaben",Daten!R3:R12),0)</f>
        <v/>
      </c>
    </row>
    <row r="14" ht="20" customHeight="1">
      <c r="A14" s="11" t="inlineStr">
        <is>
          <t>Gesamt Saldo €</t>
        </is>
      </c>
      <c r="B14" s="47">
        <f>IFERROR(SUM(Daten!R3:R12),0)</f>
        <v/>
      </c>
    </row>
    <row r="15" ht="20" customHeight="1">
      <c r="A15" s="3" t="inlineStr">
        <is>
          <t>Objekte mit Anpassungsbedarf</t>
        </is>
      </c>
      <c r="B15" s="23">
        <f>COUNTIF(Daten!V3:V12,"Anpassung sinnvoll")</f>
        <v/>
      </c>
    </row>
    <row r="16"/>
    <row r="17"/>
    <row r="18" ht="36" customHeight="1">
      <c r="A18" s="29" t="inlineStr">
        <is>
          <t>Vergleich: Aktuelle vs. Neue Vorauszahlung je Objekt</t>
        </is>
      </c>
    </row>
    <row r="19" ht="22" customHeight="1">
      <c r="A19" s="30" t="inlineStr">
        <is>
          <t>Objekt-ID</t>
        </is>
      </c>
      <c r="B19" s="30" t="inlineStr">
        <is>
          <t>Mieter/in</t>
        </is>
      </c>
      <c r="C19" s="30" t="inlineStr">
        <is>
          <t>Akt. Vorz. €/Mon.</t>
        </is>
      </c>
      <c r="D19" s="30" t="inlineStr">
        <is>
          <t>Neue Vorz. €/Mon.</t>
        </is>
      </c>
      <c r="E19" s="30" t="inlineStr">
        <is>
          <t>Empfehlung €/Mon.</t>
        </is>
      </c>
      <c r="F19" s="30" t="inlineStr">
        <is>
          <t>Saldo €</t>
        </is>
      </c>
      <c r="G19" s="30" t="inlineStr">
        <is>
          <t>Status</t>
        </is>
      </c>
    </row>
    <row r="20" ht="18" customHeight="1">
      <c r="A20" s="11">
        <f>Daten!A3</f>
        <v/>
      </c>
      <c r="B20" s="11">
        <f>Daten!B3</f>
        <v/>
      </c>
      <c r="C20" s="43">
        <f>Daten!J3</f>
        <v/>
      </c>
      <c r="D20" s="43">
        <f>Daten!T3</f>
        <v/>
      </c>
      <c r="E20" s="43">
        <f>Daten!S3</f>
        <v/>
      </c>
      <c r="F20" s="43">
        <f>Daten!R3</f>
        <v/>
      </c>
      <c r="G20" s="31">
        <f>Daten!U3</f>
        <v/>
      </c>
    </row>
    <row r="21" ht="18" customHeight="1">
      <c r="A21" s="3">
        <f>Daten!A4</f>
        <v/>
      </c>
      <c r="B21" s="3">
        <f>Daten!B4</f>
        <v/>
      </c>
      <c r="C21" s="39">
        <f>Daten!J4</f>
        <v/>
      </c>
      <c r="D21" s="39">
        <f>Daten!T4</f>
        <v/>
      </c>
      <c r="E21" s="39">
        <f>Daten!S4</f>
        <v/>
      </c>
      <c r="F21" s="39">
        <f>Daten!R4</f>
        <v/>
      </c>
      <c r="G21" s="32">
        <f>Daten!U4</f>
        <v/>
      </c>
    </row>
    <row r="22" ht="18" customHeight="1">
      <c r="A22" s="11">
        <f>Daten!A5</f>
        <v/>
      </c>
      <c r="B22" s="11">
        <f>Daten!B5</f>
        <v/>
      </c>
      <c r="C22" s="43">
        <f>Daten!J5</f>
        <v/>
      </c>
      <c r="D22" s="43">
        <f>Daten!T5</f>
        <v/>
      </c>
      <c r="E22" s="43">
        <f>Daten!S5</f>
        <v/>
      </c>
      <c r="F22" s="43">
        <f>Daten!R5</f>
        <v/>
      </c>
      <c r="G22" s="31">
        <f>Daten!U5</f>
        <v/>
      </c>
    </row>
    <row r="23" ht="18" customHeight="1">
      <c r="A23" s="3">
        <f>Daten!A6</f>
        <v/>
      </c>
      <c r="B23" s="3">
        <f>Daten!B6</f>
        <v/>
      </c>
      <c r="C23" s="39">
        <f>Daten!J6</f>
        <v/>
      </c>
      <c r="D23" s="39">
        <f>Daten!T6</f>
        <v/>
      </c>
      <c r="E23" s="39">
        <f>Daten!S6</f>
        <v/>
      </c>
      <c r="F23" s="39">
        <f>Daten!R6</f>
        <v/>
      </c>
      <c r="G23" s="32">
        <f>Daten!U6</f>
        <v/>
      </c>
    </row>
    <row r="24" ht="18" customHeight="1">
      <c r="A24" s="11">
        <f>Daten!A7</f>
        <v/>
      </c>
      <c r="B24" s="11">
        <f>Daten!B7</f>
        <v/>
      </c>
      <c r="C24" s="43">
        <f>Daten!J7</f>
        <v/>
      </c>
      <c r="D24" s="43">
        <f>Daten!T7</f>
        <v/>
      </c>
      <c r="E24" s="43">
        <f>Daten!S7</f>
        <v/>
      </c>
      <c r="F24" s="43">
        <f>Daten!R7</f>
        <v/>
      </c>
      <c r="G24" s="31">
        <f>Daten!U7</f>
        <v/>
      </c>
    </row>
    <row r="25" ht="18" customHeight="1">
      <c r="A25" s="3">
        <f>Daten!A8</f>
        <v/>
      </c>
      <c r="B25" s="3">
        <f>Daten!B8</f>
        <v/>
      </c>
      <c r="C25" s="39">
        <f>Daten!J8</f>
        <v/>
      </c>
      <c r="D25" s="39">
        <f>Daten!T8</f>
        <v/>
      </c>
      <c r="E25" s="39">
        <f>Daten!S8</f>
        <v/>
      </c>
      <c r="F25" s="39">
        <f>Daten!R8</f>
        <v/>
      </c>
      <c r="G25" s="32">
        <f>Daten!U8</f>
        <v/>
      </c>
    </row>
    <row r="26" ht="18" customHeight="1">
      <c r="A26" s="11">
        <f>Daten!A9</f>
        <v/>
      </c>
      <c r="B26" s="11">
        <f>Daten!B9</f>
        <v/>
      </c>
      <c r="C26" s="43">
        <f>Daten!J9</f>
        <v/>
      </c>
      <c r="D26" s="43">
        <f>Daten!T9</f>
        <v/>
      </c>
      <c r="E26" s="43">
        <f>Daten!S9</f>
        <v/>
      </c>
      <c r="F26" s="43">
        <f>Daten!R9</f>
        <v/>
      </c>
      <c r="G26" s="31">
        <f>Daten!U9</f>
        <v/>
      </c>
    </row>
    <row r="27" ht="18" customHeight="1">
      <c r="A27" s="3">
        <f>Daten!A10</f>
        <v/>
      </c>
      <c r="B27" s="3">
        <f>Daten!B10</f>
        <v/>
      </c>
      <c r="C27" s="39">
        <f>Daten!J10</f>
        <v/>
      </c>
      <c r="D27" s="39">
        <f>Daten!T10</f>
        <v/>
      </c>
      <c r="E27" s="39">
        <f>Daten!S10</f>
        <v/>
      </c>
      <c r="F27" s="39">
        <f>Daten!R10</f>
        <v/>
      </c>
      <c r="G27" s="32">
        <f>Daten!U10</f>
        <v/>
      </c>
    </row>
    <row r="28" ht="18" customHeight="1">
      <c r="A28" s="11">
        <f>Daten!A11</f>
        <v/>
      </c>
      <c r="B28" s="11">
        <f>Daten!B11</f>
        <v/>
      </c>
      <c r="C28" s="43">
        <f>Daten!J11</f>
        <v/>
      </c>
      <c r="D28" s="43">
        <f>Daten!T11</f>
        <v/>
      </c>
      <c r="E28" s="43">
        <f>Daten!S11</f>
        <v/>
      </c>
      <c r="F28" s="43">
        <f>Daten!R11</f>
        <v/>
      </c>
      <c r="G28" s="31">
        <f>Daten!U11</f>
        <v/>
      </c>
    </row>
    <row r="29" ht="18" customHeight="1">
      <c r="A29" s="3">
        <f>Daten!A12</f>
        <v/>
      </c>
      <c r="B29" s="3">
        <f>Daten!B12</f>
        <v/>
      </c>
      <c r="C29" s="39">
        <f>Daten!J12</f>
        <v/>
      </c>
      <c r="D29" s="39">
        <f>Daten!T12</f>
        <v/>
      </c>
      <c r="E29" s="39">
        <f>Daten!S12</f>
        <v/>
      </c>
      <c r="F29" s="39">
        <f>Daten!R12</f>
        <v/>
      </c>
      <c r="G29" s="32">
        <f>Daten!U12</f>
        <v/>
      </c>
    </row>
  </sheetData>
  <mergeCells count="3">
    <mergeCell ref="A1:H1"/>
    <mergeCell ref="A3:B3"/>
    <mergeCell ref="A18:G18"/>
  </mergeCells>
  <conditionalFormatting sqref="F20:F29">
    <cfRule type="expression" priority="1" dxfId="0" stopIfTrue="1">
      <formula>$F20&gt;0</formula>
    </cfRule>
    <cfRule type="expression" priority="2" dxfId="1" stopIfTrue="1">
      <formula>$F20&lt;0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70" customWidth="1" min="3" max="3"/>
  </cols>
  <sheetData>
    <row r="1" ht="34" customHeight="1">
      <c r="A1" s="20" t="inlineStr">
        <is>
          <t>Hinweise &amp; Arbeitsanleitung – Nebenkostenvorauszahlung anpassen</t>
        </is>
      </c>
    </row>
    <row r="2"/>
    <row r="3" ht="22" customHeight="1">
      <c r="B3" s="33" t="inlineStr">
        <is>
          <t>Zweck dieser Vorlage</t>
        </is>
      </c>
      <c r="C3" s="45" t="n"/>
    </row>
    <row r="4" ht="58" customHeight="1">
      <c r="B4" s="34" t="inlineStr">
        <is>
          <t>Diese Excel-Vorlage unterstützt Sie dabei, die monatlichen Nebenkostenvorauszahlungen Ihrer Mietverhältnisse auf Basis der letzten Nebenkostenabrechnung transparent zu prüfen und bei Bedarf anzupassen. Alle Berechnungen erfolgen automatisch.</t>
        </is>
      </c>
      <c r="C4" s="45" t="n"/>
    </row>
    <row r="5"/>
    <row r="6" ht="22" customHeight="1">
      <c r="B6" s="33" t="inlineStr">
        <is>
          <t>Blatt Daten</t>
        </is>
      </c>
      <c r="C6" s="45" t="n"/>
    </row>
    <row r="7" ht="58" customHeight="1">
      <c r="B7" s="34" t="inlineStr">
        <is>
          <t>Erfassen Sie hier alle relevanten Angaben je Mietverhältnis. Die gelb hinterlegten Felder sind Eingabefelder (Aktuelle Vorauszahlung, Umlagefähige NK, Nicht umlagefähige NK). Alle anderen Felder werden automatisch berechnet.</t>
        </is>
      </c>
      <c r="C7" s="45" t="n"/>
    </row>
    <row r="8"/>
    <row r="9" ht="22" customHeight="1">
      <c r="B9" s="33" t="inlineStr">
        <is>
          <t>Spalte Gesamtkosten €</t>
        </is>
      </c>
      <c r="C9" s="45" t="n"/>
    </row>
    <row r="10" ht="58" customHeight="1">
      <c r="B10" s="34" t="inlineStr">
        <is>
          <t>Ergibt sich aus: Umlagefähige NK + Nicht umlagefähige Kosten. Hinweis: Für die Anpassung der Vorauszahlung sind rechtlich nur umlagefähige Kosten nach BetrKV maßgeblich. Die nicht umlagefähigen Kosten dienen der internen Übersicht.</t>
        </is>
      </c>
      <c r="C10" s="45" t="n"/>
    </row>
    <row r="11"/>
    <row r="12" ht="22" customHeight="1">
      <c r="B12" s="33" t="inlineStr">
        <is>
          <t>Spalte Saldo €</t>
        </is>
      </c>
      <c r="C12" s="45" t="n"/>
    </row>
    <row r="13" ht="58" customHeight="1">
      <c r="B13" s="34" t="inlineStr">
        <is>
          <t>Positiver Saldo (grün): Der Mieter hat mehr bezahlt als angefallen – Guthaben. Negativer Saldo (rot): Der Mieter hat zu wenig bezahlt – Nachzahlung erforderlich. Berechnung: Vorauszahlung im Zeitraum minus Gesamtkosten laut Abrechnung.</t>
        </is>
      </c>
      <c r="C13" s="45" t="n"/>
    </row>
    <row r="14"/>
    <row r="15" ht="22" customHeight="1">
      <c r="B15" s="33" t="inlineStr">
        <is>
          <t>Spalte Empfehlung €/Mon.</t>
        </is>
      </c>
      <c r="C15" s="45" t="n"/>
    </row>
    <row r="16" ht="58" customHeight="1">
      <c r="B16" s="34" t="inlineStr">
        <is>
          <t>Zeigt die rechnerisch empfohlene Anpassung der monatlichen Vorauszahlung. Ein positiver Wert bedeutet Erhöhung, ein negativer Wert bedeutet Senkung. Bei einem Wert unter 10 € erscheint der Hinweis Prüfen – eine Anpassung ist dann ggf. nicht zwingend sinnvoll.</t>
        </is>
      </c>
      <c r="C16" s="45" t="n"/>
    </row>
    <row r="17"/>
    <row r="18" ht="22" customHeight="1">
      <c r="B18" s="33" t="inlineStr">
        <is>
          <t>Spalte Neue Vorausz. €/Mon.</t>
        </is>
      </c>
      <c r="C18" s="45" t="n"/>
    </row>
    <row r="19" ht="58" customHeight="1">
      <c r="B19" s="34" t="inlineStr">
        <is>
          <t>Ergibt sich aus: Aktuelle Vorauszahlung + Empfohlene Anpassung. Dieser Wert kann als Grundlage für das Anpassungsschreiben an den Mieter dienen.</t>
        </is>
      </c>
      <c r="C19" s="45" t="n"/>
    </row>
    <row r="20"/>
    <row r="21" ht="22" customHeight="1">
      <c r="B21" s="33" t="inlineStr">
        <is>
          <t>Blatt Auswertung</t>
        </is>
      </c>
      <c r="C21" s="45" t="n"/>
    </row>
    <row r="22" ht="58" customHeight="1">
      <c r="B22" s="34" t="inlineStr">
        <is>
          <t>Das Dashboard zeigt eine Zusammenfassung aller Mietverhältnisse: Anzahl Nachzahlungen/Guthaben, Durchschnittswerte, Gesamt-Salden sowie ein Säulendiagramm (Vorher-/Nachher-Vergleich) und ein Kreisdiagramm zur Verteilung.</t>
        </is>
      </c>
      <c r="C22" s="45" t="n"/>
    </row>
    <row r="23"/>
    <row r="24" ht="22" customHeight="1">
      <c r="B24" s="33" t="inlineStr">
        <is>
          <t>Rechtlicher Hinweis</t>
        </is>
      </c>
      <c r="C24" s="45" t="n"/>
    </row>
    <row r="25" ht="58" customHeight="1">
      <c r="B25" s="34" t="inlineStr">
        <is>
          <t>Die Anpassung der Nebenkostenvorauszahlung ist nach § 560 BGB möglich, wenn sich aus der Jahresabrechnung eine erhebliche Abweichung ergibt. Die Anpassung muss schriftlich mitgeteilt werden. Es wird empfohlen, das Anpassungsschreiben per Einwurfeinschreiben oder gegen Unterschrift zuzustellen.</t>
        </is>
      </c>
      <c r="C25" s="45" t="n"/>
    </row>
    <row r="26"/>
    <row r="27" ht="22" customHeight="1">
      <c r="B27" s="33" t="inlineStr">
        <is>
          <t>Umlagefähige Kosten (BetrKV)</t>
        </is>
      </c>
      <c r="C27" s="45" t="n"/>
    </row>
    <row r="28" ht="58" customHeight="1">
      <c r="B28" s="34" t="inlineStr">
        <is>
          <t>Umlagefähig sind u. a.: Grundsteuer, Wasserversorgung, Entwässerung, Heizung, Warmwasser, Fahrstuhl, Straßenreinigung, Müllbeseitigung, Gebäudereinigung, Gartenpflege, Beleuchtung, Schornsteinreinigung, Sach- und Haftpflichtversicherung, Hauswart, Gemeinschaftsantenne/Kabelanschluss, sonstige Betriebskosten.</t>
        </is>
      </c>
      <c r="C28" s="45" t="n"/>
    </row>
    <row r="29"/>
    <row r="30" ht="22" customHeight="1">
      <c r="B30" s="33" t="inlineStr">
        <is>
          <t>Empfehlung zur Aktualisierung</t>
        </is>
      </c>
      <c r="C30" s="45" t="n"/>
    </row>
    <row r="31" ht="58" customHeight="1">
      <c r="B31" s="34" t="inlineStr">
        <is>
          <t>Prüfen Sie die Vorauszahlungen mindestens einmal jährlich nach Erstellung der Nebenkostenabrechnung. Insbesondere bei stark gestiegenen Energiepreisen (Heizung, Warmwasser, Strom für Allgemeinbereiche), Wasserkosten oder Müllgebühren ist eine zeitnahe Anpassung wirtschaftlich sinnvoll – sowohl für den Vermieter als auch für den Mieter (Vermeidung hoher Nachzahlungen).</t>
        </is>
      </c>
      <c r="C31" s="45" t="n"/>
    </row>
    <row r="32"/>
    <row r="33">
      <c r="A33" s="35" t="inlineStr">
        <is>
          <t>Stand: Juni 2026 | Vorlage für private Vermieter und Hausverwalter | Keine Rechtsberatung</t>
        </is>
      </c>
    </row>
  </sheetData>
  <mergeCells count="22">
    <mergeCell ref="A1:C1"/>
    <mergeCell ref="B3:C3"/>
    <mergeCell ref="B4:C4"/>
    <mergeCell ref="B6:C6"/>
    <mergeCell ref="B7:C7"/>
    <mergeCell ref="B9:C9"/>
    <mergeCell ref="B10:C10"/>
    <mergeCell ref="B12:C12"/>
    <mergeCell ref="B13:C13"/>
    <mergeCell ref="B15:C15"/>
    <mergeCell ref="B16:C16"/>
    <mergeCell ref="B18:C18"/>
    <mergeCell ref="B19:C19"/>
    <mergeCell ref="B21:C21"/>
    <mergeCell ref="B22:C22"/>
    <mergeCell ref="B24:C24"/>
    <mergeCell ref="B25:C25"/>
    <mergeCell ref="B27:C27"/>
    <mergeCell ref="B28:C28"/>
    <mergeCell ref="B30:C30"/>
    <mergeCell ref="B31:C31"/>
    <mergeCell ref="A33:C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2026-06-19T12:12:28Z</dcterms:created>
  <dcterms:modified xmlns:dcterms="http://purl.org/dc/terms/" xmlns:xsi="http://www.w3.org/2001/XMLSchema-instance" xsi:type="dcterms:W3CDTF">2026-06-19T12:12:28Z</dcterms:modified>
</cp:coreProperties>
</file>