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gabe &amp; Berechnung" sheetId="1" state="visible" r:id="rId1"/>
    <sheet xmlns:r="http://schemas.openxmlformats.org/officeDocument/2006/relationships" name="Mietübersich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,##0.00\ &quot;€&quot;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</font>
    <font>
      <b val="1"/>
      <color rgb="0016A34A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3" borderId="1" pivotButton="0" quotePrefix="0" xfId="0"/>
    <xf numFmtId="165" fontId="0" fillId="4" borderId="1" pivotButton="0" quotePrefix="0" xfId="0"/>
    <xf numFmtId="0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pivotButton="0" quotePrefix="0" xfId="0"/>
    <xf numFmtId="0" fontId="3" fillId="0" borderId="0" pivotButton="0" quotePrefix="0" xfId="0"/>
    <xf numFmtId="165" fontId="4" fillId="0" borderId="0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0" borderId="1" pivotButton="0" quotePrefix="0" xfId="0"/>
    <xf numFmtId="166" fontId="0" fillId="5" borderId="1" applyAlignment="1" pivotButton="0" quotePrefix="0" xfId="0">
      <alignment horizontal="center" vertical="center" wrapText="1"/>
    </xf>
    <xf numFmtId="165" fontId="0" fillId="0" borderId="1" pivotButton="0" quotePrefix="0" xfId="0"/>
    <xf numFmtId="166" fontId="0" fillId="0" borderId="1" pivotButton="0" quotePrefix="0" xfId="0"/>
    <xf numFmtId="0" fontId="2" fillId="2" borderId="1" pivotButton="0" quotePrefix="0" xfId="0"/>
    <xf numFmtId="0" fontId="3" fillId="5" borderId="1" pivotButton="0" quotePrefix="0" xfId="0"/>
    <xf numFmtId="165" fontId="4" fillId="5" borderId="1" pivotButton="0" quotePrefix="0" xfId="0"/>
    <xf numFmtId="0" fontId="3" fillId="4" borderId="1" pivotButton="0" quotePrefix="0" xfId="0"/>
    <xf numFmtId="165" fontId="4" fillId="4" borderId="1" pivotButton="0" quotePrefix="0" xfId="0"/>
    <xf numFmtId="166" fontId="4" fillId="4" borderId="1" pivotButton="0" quotePrefix="0" xfId="0"/>
    <xf numFmtId="0" fontId="4" fillId="5" borderId="1" pivotButton="0" quotePrefix="0" xfId="0"/>
    <xf numFmtId="0" fontId="2" fillId="6" borderId="0" pivotButton="0" quotePrefix="0" xfId="0"/>
    <xf numFmtId="0" fontId="3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3" borderId="1" pivotButton="0" quotePrefix="0" xfId="0"/>
    <xf numFmtId="165" fontId="0" fillId="4" borderId="1" pivotButton="0" quotePrefix="0" xfId="0"/>
    <xf numFmtId="164" fontId="0" fillId="5" borderId="1" applyAlignment="1" pivotButton="0" quotePrefix="0" xfId="0">
      <alignment horizontal="center" vertical="center" wrapText="1"/>
    </xf>
    <xf numFmtId="165" fontId="0" fillId="5" borderId="1" pivotButton="0" quotePrefix="0" xfId="0"/>
    <xf numFmtId="165" fontId="4" fillId="0" borderId="0" pivotButton="0" quotePrefix="0" xfId="0"/>
    <xf numFmtId="166" fontId="0" fillId="4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5" fontId="0" fillId="0" borderId="1" pivotButton="0" quotePrefix="0" xfId="0"/>
    <xf numFmtId="166" fontId="0" fillId="0" borderId="1" pivotButton="0" quotePrefix="0" xfId="0"/>
    <xf numFmtId="165" fontId="4" fillId="5" borderId="1" pivotButton="0" quotePrefix="0" xfId="0"/>
    <xf numFmtId="165" fontId="4" fillId="4" borderId="1" pivotButton="0" quotePrefix="0" xfId="0"/>
    <xf numFmtId="166" fontId="4" fillId="4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 Modernisierungsumlage pro Einheit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'Eingabe &amp; Berechnung'!M2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'Eingabe &amp; Berechnung'!$A$3:$A$12</f>
            </numRef>
          </cat>
          <val>
            <numRef>
              <f>'Eingabe &amp; Berechnung'!$M$3:$M$12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 / Einheit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Umlage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umlagefähiger vs. nicht umlagefähiger Kosten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'Dashboard'!$A$13:$A$14</f>
            </numRef>
          </cat>
          <val>
            <numRef>
              <f>'Dashboard'!$B$13:$B$14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Kaltmiete alt vs. neu je Einheit</a:t>
            </a:r>
          </a:p>
        </rich>
      </tx>
    </title>
    <plotArea>
      <lineChart>
        <grouping val="standard"/>
        <ser>
          <idx val="0"/>
          <order val="0"/>
          <tx>
            <strRef>
              <f>'Mietübersicht'!E2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'Mietübersicht'!$A$3:$A$12</f>
            </numRef>
          </cat>
          <val>
            <numRef>
              <f>'Mietübersicht'!$E$3:$E$12</f>
            </numRef>
          </val>
        </ser>
        <ser>
          <idx val="1"/>
          <order val="1"/>
          <tx>
            <strRef>
              <f>'Mietübersicht'!G2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'Mietübersicht'!$A$3:$A$12</f>
            </numRef>
          </cat>
          <val>
            <numRef>
              <f>'Mietübersicht'!$G$3:$G$12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Objekt / Einheit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 / Monat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32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51</row>
      <rowOff>0</rowOff>
    </from>
    <ext cx="720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6" customWidth="1" min="3" max="3"/>
    <col width="18" customWidth="1" min="4" max="4"/>
    <col width="14" customWidth="1" min="5" max="5"/>
    <col width="14" customWidth="1" min="6" max="6"/>
    <col width="22" customWidth="1" min="7" max="7"/>
    <col width="16" customWidth="1" min="8" max="8"/>
    <col width="20" customWidth="1" min="9" max="9"/>
    <col width="20" customWidth="1" min="10" max="10"/>
    <col width="20" customWidth="1" min="11" max="11"/>
    <col width="24" customWidth="1" min="12" max="12"/>
    <col width="18" customWidth="1" min="13" max="13"/>
    <col width="18" customWidth="1" min="14" max="14"/>
    <col width="20" customWidth="1" min="15" max="15"/>
    <col width="16" customWidth="1" min="16" max="16"/>
    <col width="26" customWidth="1" min="17" max="17"/>
  </cols>
  <sheetData>
    <row r="1" ht="28" customHeight="1">
      <c r="A1" s="1" t="inlineStr">
        <is>
          <t>Modernisierungsumlage 8 % – Berechnung der umlagefähigen Kosten</t>
        </is>
      </c>
    </row>
    <row r="2" ht="42" customHeight="1">
      <c r="A2" s="2" t="inlineStr">
        <is>
          <t>Objekt-ID</t>
        </is>
      </c>
      <c r="B2" s="2" t="inlineStr">
        <is>
          <t>Objektadresse</t>
        </is>
      </c>
      <c r="C2" s="2" t="inlineStr">
        <is>
          <t>Stadt</t>
        </is>
      </c>
      <c r="D2" s="2" t="inlineStr">
        <is>
          <t>Mietername</t>
        </is>
      </c>
      <c r="E2" s="2" t="inlineStr">
        <is>
          <t>Wohneinheit</t>
        </is>
      </c>
      <c r="F2" s="2" t="inlineStr">
        <is>
          <t>Wohnfläche (m²)</t>
        </is>
      </c>
      <c r="G2" s="2" t="inlineStr">
        <is>
          <t>Maßnahme</t>
        </is>
      </c>
      <c r="H2" s="2" t="inlineStr">
        <is>
          <t>Maßnahmendatum</t>
        </is>
      </c>
      <c r="I2" s="2" t="inlineStr">
        <is>
          <t>Gesamtkosten brutto (€)</t>
        </is>
      </c>
      <c r="J2" s="2" t="inlineStr">
        <is>
          <t>Nicht umlagefähige Kosten (€)</t>
        </is>
      </c>
      <c r="K2" s="2" t="inlineStr">
        <is>
          <t>Umlagefähige Kosten (€)</t>
        </is>
      </c>
      <c r="L2" s="2" t="inlineStr">
        <is>
          <t>Jährliche Modernisierungsumlage 8 % (€)</t>
        </is>
      </c>
      <c r="M2" s="2" t="inlineStr">
        <is>
          <t>Monatliche Umlage (€)</t>
        </is>
      </c>
      <c r="N2" s="2" t="inlineStr">
        <is>
          <t>Vorherige Kaltmiete (€)</t>
        </is>
      </c>
      <c r="O2" s="2" t="inlineStr">
        <is>
          <t>Neue Kaltmiete gesamt (€)</t>
        </is>
      </c>
      <c r="P2" s="2" t="inlineStr">
        <is>
          <t>Erhöht um 8-%-Umlage?</t>
        </is>
      </c>
      <c r="Q2" s="2" t="inlineStr">
        <is>
          <t>Hinweis / Status</t>
        </is>
      </c>
    </row>
    <row r="3">
      <c r="A3" s="3" t="inlineStr">
        <is>
          <t>WE-1001</t>
        </is>
      </c>
      <c r="B3" s="3" t="inlineStr">
        <is>
          <t>Hauptstraße 12</t>
        </is>
      </c>
      <c r="C3" s="3" t="inlineStr">
        <is>
          <t>Berlin</t>
        </is>
      </c>
      <c r="D3" s="3" t="inlineStr">
        <is>
          <t>Thomas Becker</t>
        </is>
      </c>
      <c r="E3" s="3" t="inlineStr">
        <is>
          <t>2. OG rechts</t>
        </is>
      </c>
      <c r="F3" s="4" t="n">
        <v>68</v>
      </c>
      <c r="G3" s="3" t="inlineStr">
        <is>
          <t>Fenstertausch</t>
        </is>
      </c>
      <c r="H3" s="34" t="n">
        <v>46068</v>
      </c>
      <c r="I3" s="35" t="n">
        <v>18500</v>
      </c>
      <c r="J3" s="35" t="n">
        <v>1200</v>
      </c>
      <c r="K3" s="36">
        <f>IFERROR(I3-J3,0)</f>
        <v/>
      </c>
      <c r="L3" s="36">
        <f>K3*8%</f>
        <v/>
      </c>
      <c r="M3" s="36">
        <f>L3/12</f>
        <v/>
      </c>
      <c r="N3" s="35" t="n">
        <v>780</v>
      </c>
      <c r="O3" s="36">
        <f>N3+M3</f>
        <v/>
      </c>
      <c r="P3" s="4">
        <f>IF(M3&gt;0,"Ja","Nein")</f>
        <v/>
      </c>
      <c r="Q3" s="3">
        <f>IF(K3&lt;=0,"Prüfen: keine umlagefähigen Kosten",IF(M3&gt;0,"Umlage berechnet","Ohne Umlage"))</f>
        <v/>
      </c>
    </row>
    <row r="4">
      <c r="A4" s="8" t="inlineStr">
        <is>
          <t>WE-1002</t>
        </is>
      </c>
      <c r="B4" s="8" t="inlineStr">
        <is>
          <t>Lindenallee 7</t>
        </is>
      </c>
      <c r="C4" s="8" t="inlineStr">
        <is>
          <t>München</t>
        </is>
      </c>
      <c r="D4" s="8" t="inlineStr">
        <is>
          <t>Sabine Müller</t>
        </is>
      </c>
      <c r="E4" s="8" t="inlineStr">
        <is>
          <t>EG links</t>
        </is>
      </c>
      <c r="F4" s="9" t="n">
        <v>54</v>
      </c>
      <c r="G4" s="8" t="inlineStr">
        <is>
          <t>Dämmung der Fassade</t>
        </is>
      </c>
      <c r="H4" s="37" t="n">
        <v>46082</v>
      </c>
      <c r="I4" s="35" t="n">
        <v>32000</v>
      </c>
      <c r="J4" s="35" t="n">
        <v>2500</v>
      </c>
      <c r="K4" s="38">
        <f>IFERROR(I4-J4,0)</f>
        <v/>
      </c>
      <c r="L4" s="38">
        <f>K4*8%</f>
        <v/>
      </c>
      <c r="M4" s="38">
        <f>L4/12</f>
        <v/>
      </c>
      <c r="N4" s="35" t="n">
        <v>950</v>
      </c>
      <c r="O4" s="38">
        <f>N4+M4</f>
        <v/>
      </c>
      <c r="P4" s="9">
        <f>IF(M4&gt;0,"Ja","Nein")</f>
        <v/>
      </c>
      <c r="Q4" s="8">
        <f>IF(K4&lt;=0,"Prüfen: keine umlagefähigen Kosten",IF(M4&gt;0,"Umlage berechnet","Ohne Umlage"))</f>
        <v/>
      </c>
    </row>
    <row r="5">
      <c r="A5" s="3" t="inlineStr">
        <is>
          <t>WE-1003</t>
        </is>
      </c>
      <c r="B5" s="3" t="inlineStr">
        <is>
          <t>Goethestraße 45</t>
        </is>
      </c>
      <c r="C5" s="3" t="inlineStr">
        <is>
          <t>Hamburg</t>
        </is>
      </c>
      <c r="D5" s="3" t="inlineStr">
        <is>
          <t>Andreas Schneider</t>
        </is>
      </c>
      <c r="E5" s="3" t="inlineStr">
        <is>
          <t>3. OG</t>
        </is>
      </c>
      <c r="F5" s="4" t="n">
        <v>92</v>
      </c>
      <c r="G5" s="3" t="inlineStr">
        <is>
          <t>Austausch Heizungsanlage</t>
        </is>
      </c>
      <c r="H5" s="34" t="n">
        <v>46042</v>
      </c>
      <c r="I5" s="35" t="n">
        <v>28000</v>
      </c>
      <c r="J5" s="35" t="n">
        <v>0</v>
      </c>
      <c r="K5" s="36">
        <f>IFERROR(I5-J5,0)</f>
        <v/>
      </c>
      <c r="L5" s="36">
        <f>K5*8%</f>
        <v/>
      </c>
      <c r="M5" s="36">
        <f>L5/12</f>
        <v/>
      </c>
      <c r="N5" s="35" t="n">
        <v>1120</v>
      </c>
      <c r="O5" s="36">
        <f>N5+M5</f>
        <v/>
      </c>
      <c r="P5" s="4">
        <f>IF(M5&gt;0,"Ja","Nein")</f>
        <v/>
      </c>
      <c r="Q5" s="3">
        <f>IF(K5&lt;=0,"Prüfen: keine umlagefähigen Kosten",IF(M5&gt;0,"Umlage berechnet","Ohne Umlage"))</f>
        <v/>
      </c>
    </row>
    <row r="6">
      <c r="A6" s="8" t="inlineStr">
        <is>
          <t>WE-1004</t>
        </is>
      </c>
      <c r="B6" s="8" t="inlineStr">
        <is>
          <t>Sonnenweg 18</t>
        </is>
      </c>
      <c r="C6" s="8" t="inlineStr">
        <is>
          <t>Köln</t>
        </is>
      </c>
      <c r="D6" s="8" t="inlineStr">
        <is>
          <t>Petra Wagner</t>
        </is>
      </c>
      <c r="E6" s="8" t="inlineStr">
        <is>
          <t>1. OG links</t>
        </is>
      </c>
      <c r="F6" s="9" t="n">
        <v>71</v>
      </c>
      <c r="G6" s="8" t="inlineStr">
        <is>
          <t>Badmodernisierung</t>
        </is>
      </c>
      <c r="H6" s="37" t="n">
        <v>46122</v>
      </c>
      <c r="I6" s="35" t="n">
        <v>15800</v>
      </c>
      <c r="J6" s="35" t="n">
        <v>1800</v>
      </c>
      <c r="K6" s="38">
        <f>IFERROR(I6-J6,0)</f>
        <v/>
      </c>
      <c r="L6" s="38">
        <f>K6*8%</f>
        <v/>
      </c>
      <c r="M6" s="38">
        <f>L6/12</f>
        <v/>
      </c>
      <c r="N6" s="35" t="n">
        <v>690</v>
      </c>
      <c r="O6" s="38">
        <f>N6+M6</f>
        <v/>
      </c>
      <c r="P6" s="9">
        <f>IF(M6&gt;0,"Ja","Nein")</f>
        <v/>
      </c>
      <c r="Q6" s="8">
        <f>IF(K6&lt;=0,"Prüfen: keine umlagefähigen Kosten",IF(M6&gt;0,"Umlage berechnet","Ohne Umlage"))</f>
        <v/>
      </c>
    </row>
    <row r="7">
      <c r="A7" s="3" t="inlineStr">
        <is>
          <t>WE-1005</t>
        </is>
      </c>
      <c r="B7" s="3" t="inlineStr">
        <is>
          <t>Parkstraße 3</t>
        </is>
      </c>
      <c r="C7" s="3" t="inlineStr">
        <is>
          <t>Frankfurt am Main</t>
        </is>
      </c>
      <c r="D7" s="3" t="inlineStr">
        <is>
          <t>Michael Hoffmann</t>
        </is>
      </c>
      <c r="E7" s="3" t="inlineStr">
        <is>
          <t>DG</t>
        </is>
      </c>
      <c r="F7" s="4" t="n">
        <v>124</v>
      </c>
      <c r="G7" s="3" t="inlineStr">
        <is>
          <t>Einbau Wärmepumpe</t>
        </is>
      </c>
      <c r="H7" s="34" t="n">
        <v>46058</v>
      </c>
      <c r="I7" s="35" t="n">
        <v>48000</v>
      </c>
      <c r="J7" s="35" t="n">
        <v>3200</v>
      </c>
      <c r="K7" s="36">
        <f>IFERROR(I7-J7,0)</f>
        <v/>
      </c>
      <c r="L7" s="36">
        <f>K7*8%</f>
        <v/>
      </c>
      <c r="M7" s="36">
        <f>L7/12</f>
        <v/>
      </c>
      <c r="N7" s="35" t="n">
        <v>1850</v>
      </c>
      <c r="O7" s="36">
        <f>N7+M7</f>
        <v/>
      </c>
      <c r="P7" s="4">
        <f>IF(M7&gt;0,"Ja","Nein")</f>
        <v/>
      </c>
      <c r="Q7" s="3">
        <f>IF(K7&lt;=0,"Prüfen: keine umlagefähigen Kosten",IF(M7&gt;0,"Umlage berechnet","Ohne Umlage"))</f>
        <v/>
      </c>
    </row>
    <row r="8">
      <c r="A8" s="8" t="inlineStr">
        <is>
          <t>WE-1006</t>
        </is>
      </c>
      <c r="B8" s="8" t="inlineStr">
        <is>
          <t>Hauptstraße 12</t>
        </is>
      </c>
      <c r="C8" s="8" t="inlineStr">
        <is>
          <t>Berlin</t>
        </is>
      </c>
      <c r="D8" s="8" t="inlineStr">
        <is>
          <t>Julia Richter</t>
        </is>
      </c>
      <c r="E8" s="8" t="inlineStr">
        <is>
          <t>1. OG rechts</t>
        </is>
      </c>
      <c r="F8" s="9" t="n">
        <v>64</v>
      </c>
      <c r="G8" s="8" t="inlineStr">
        <is>
          <t>Fenstertausch</t>
        </is>
      </c>
      <c r="H8" s="37" t="n">
        <v>46099</v>
      </c>
      <c r="I8" s="35" t="n">
        <v>16200</v>
      </c>
      <c r="J8" s="35" t="n">
        <v>900</v>
      </c>
      <c r="K8" s="38">
        <f>IFERROR(I8-J8,0)</f>
        <v/>
      </c>
      <c r="L8" s="38">
        <f>K8*8%</f>
        <v/>
      </c>
      <c r="M8" s="38">
        <f>L8/12</f>
        <v/>
      </c>
      <c r="N8" s="35" t="n">
        <v>720</v>
      </c>
      <c r="O8" s="38">
        <f>N8+M8</f>
        <v/>
      </c>
      <c r="P8" s="9">
        <f>IF(M8&gt;0,"Ja","Nein")</f>
        <v/>
      </c>
      <c r="Q8" s="8">
        <f>IF(K8&lt;=0,"Prüfen: keine umlagefähigen Kosten",IF(M8&gt;0,"Umlage berechnet","Ohne Umlage"))</f>
        <v/>
      </c>
    </row>
    <row r="9">
      <c r="A9" s="3" t="inlineStr">
        <is>
          <t>WE-1007</t>
        </is>
      </c>
      <c r="B9" s="3" t="inlineStr">
        <is>
          <t>Lindenallee 7</t>
        </is>
      </c>
      <c r="C9" s="3" t="inlineStr">
        <is>
          <t>München</t>
        </is>
      </c>
      <c r="D9" s="3" t="inlineStr">
        <is>
          <t>Stefan Weber</t>
        </is>
      </c>
      <c r="E9" s="3" t="inlineStr">
        <is>
          <t>1. OG</t>
        </is>
      </c>
      <c r="F9" s="4" t="n">
        <v>58</v>
      </c>
      <c r="G9" s="3" t="inlineStr">
        <is>
          <t>Balkonsanierung</t>
        </is>
      </c>
      <c r="H9" s="34" t="n">
        <v>46144</v>
      </c>
      <c r="I9" s="35" t="n">
        <v>9800</v>
      </c>
      <c r="J9" s="35" t="n">
        <v>0</v>
      </c>
      <c r="K9" s="36">
        <f>IFERROR(I9-J9,0)</f>
        <v/>
      </c>
      <c r="L9" s="36">
        <f>K9*8%</f>
        <v/>
      </c>
      <c r="M9" s="36">
        <f>L9/12</f>
        <v/>
      </c>
      <c r="N9" s="35" t="n">
        <v>880</v>
      </c>
      <c r="O9" s="36">
        <f>N9+M9</f>
        <v/>
      </c>
      <c r="P9" s="4">
        <f>IF(M9&gt;0,"Ja","Nein")</f>
        <v/>
      </c>
      <c r="Q9" s="3">
        <f>IF(K9&lt;=0,"Prüfen: keine umlagefähigen Kosten",IF(M9&gt;0,"Umlage berechnet","Ohne Umlage"))</f>
        <v/>
      </c>
    </row>
    <row r="10">
      <c r="A10" s="8" t="inlineStr">
        <is>
          <t>WE-1008</t>
        </is>
      </c>
      <c r="B10" s="8" t="inlineStr">
        <is>
          <t>Goethestraße 45</t>
        </is>
      </c>
      <c r="C10" s="8" t="inlineStr">
        <is>
          <t>Hamburg</t>
        </is>
      </c>
      <c r="D10" s="8" t="inlineStr">
        <is>
          <t>Claudia Fischer</t>
        </is>
      </c>
      <c r="E10" s="8" t="inlineStr">
        <is>
          <t>EG</t>
        </is>
      </c>
      <c r="F10" s="9" t="n">
        <v>38</v>
      </c>
      <c r="G10" s="8" t="inlineStr">
        <is>
          <t>Dämmung der Fassade</t>
        </is>
      </c>
      <c r="H10" s="37" t="n">
        <v>46031</v>
      </c>
      <c r="I10" s="35" t="n">
        <v>8500</v>
      </c>
      <c r="J10" s="35" t="n">
        <v>600</v>
      </c>
      <c r="K10" s="38">
        <f>IFERROR(I10-J10,0)</f>
        <v/>
      </c>
      <c r="L10" s="38">
        <f>K10*8%</f>
        <v/>
      </c>
      <c r="M10" s="38">
        <f>L10/12</f>
        <v/>
      </c>
      <c r="N10" s="35" t="n">
        <v>620</v>
      </c>
      <c r="O10" s="38">
        <f>N10+M10</f>
        <v/>
      </c>
      <c r="P10" s="9">
        <f>IF(M10&gt;0,"Ja","Nein")</f>
        <v/>
      </c>
      <c r="Q10" s="8">
        <f>IF(K10&lt;=0,"Prüfen: keine umlagefähigen Kosten",IF(M10&gt;0,"Umlage berechnet","Ohne Umlage"))</f>
        <v/>
      </c>
    </row>
    <row r="11">
      <c r="A11" s="3" t="inlineStr">
        <is>
          <t>WE-1009</t>
        </is>
      </c>
      <c r="B11" s="3" t="inlineStr">
        <is>
          <t>Sonnenweg 18</t>
        </is>
      </c>
      <c r="C11" s="3" t="inlineStr">
        <is>
          <t>Köln</t>
        </is>
      </c>
      <c r="D11" s="3" t="inlineStr">
        <is>
          <t>Markus Bauer</t>
        </is>
      </c>
      <c r="E11" s="3" t="inlineStr">
        <is>
          <t>2. OG</t>
        </is>
      </c>
      <c r="F11" s="4" t="n">
        <v>83</v>
      </c>
      <c r="G11" s="3" t="inlineStr">
        <is>
          <t>Austausch Heizungsanlage</t>
        </is>
      </c>
      <c r="H11" s="34" t="n">
        <v>46137</v>
      </c>
      <c r="I11" s="35" t="n">
        <v>27500</v>
      </c>
      <c r="J11" s="35" t="n">
        <v>1500</v>
      </c>
      <c r="K11" s="36">
        <f>IFERROR(I11-J11,0)</f>
        <v/>
      </c>
      <c r="L11" s="36">
        <f>K11*8%</f>
        <v/>
      </c>
      <c r="M11" s="36">
        <f>L11/12</f>
        <v/>
      </c>
      <c r="N11" s="35" t="n">
        <v>1010</v>
      </c>
      <c r="O11" s="36">
        <f>N11+M11</f>
        <v/>
      </c>
      <c r="P11" s="4">
        <f>IF(M11&gt;0,"Ja","Nein")</f>
        <v/>
      </c>
      <c r="Q11" s="3">
        <f>IF(K11&lt;=0,"Prüfen: keine umlagefähigen Kosten",IF(M11&gt;0,"Umlage berechnet","Ohne Umlage"))</f>
        <v/>
      </c>
    </row>
    <row r="12">
      <c r="A12" s="8" t="inlineStr">
        <is>
          <t>WE-1010</t>
        </is>
      </c>
      <c r="B12" s="8" t="inlineStr">
        <is>
          <t>Parkstraße 3</t>
        </is>
      </c>
      <c r="C12" s="8" t="inlineStr">
        <is>
          <t>Frankfurt am Main</t>
        </is>
      </c>
      <c r="D12" s="8" t="inlineStr">
        <is>
          <t>Nicole Schulz</t>
        </is>
      </c>
      <c r="E12" s="8" t="inlineStr">
        <is>
          <t>3. OG links</t>
        </is>
      </c>
      <c r="F12" s="9" t="n">
        <v>76</v>
      </c>
      <c r="G12" s="8" t="inlineStr">
        <is>
          <t>Badmodernisierung</t>
        </is>
      </c>
      <c r="H12" s="37" t="n">
        <v>46081</v>
      </c>
      <c r="I12" s="35" t="n">
        <v>21000</v>
      </c>
      <c r="J12" s="35" t="n">
        <v>2000</v>
      </c>
      <c r="K12" s="38">
        <f>IFERROR(I12-J12,0)</f>
        <v/>
      </c>
      <c r="L12" s="38">
        <f>K12*8%</f>
        <v/>
      </c>
      <c r="M12" s="38">
        <f>L12/12</f>
        <v/>
      </c>
      <c r="N12" s="35" t="n">
        <v>990</v>
      </c>
      <c r="O12" s="38">
        <f>N12+M12</f>
        <v/>
      </c>
      <c r="P12" s="9">
        <f>IF(M12&gt;0,"Ja","Nein")</f>
        <v/>
      </c>
      <c r="Q12" s="8">
        <f>IF(K12&lt;=0,"Prüfen: keine umlagefähigen Kosten",IF(M12&gt;0,"Umlage berechnet","Ohne Umlage"))</f>
        <v/>
      </c>
    </row>
    <row r="13"/>
    <row r="14">
      <c r="I14" s="12" t="inlineStr">
        <is>
          <t>Summen:</t>
        </is>
      </c>
      <c r="K14" s="39">
        <f>SUM(K3:K12)</f>
        <v/>
      </c>
      <c r="L14" s="39">
        <f>SUM(L3:L12)</f>
        <v/>
      </c>
      <c r="M14" s="39">
        <f>SUM(M3:M12)</f>
        <v/>
      </c>
    </row>
  </sheetData>
  <mergeCells count="1">
    <mergeCell ref="A1:Q1"/>
  </mergeCells>
  <conditionalFormatting sqref="P3:P12">
    <cfRule type="expression" priority="1" dxfId="0" stopIfTrue="1">
      <formula>P3="Ja"</formula>
    </cfRule>
  </conditionalFormatting>
  <conditionalFormatting sqref="Q3:Q12">
    <cfRule type="expression" priority="2" dxfId="1" stopIfTrue="1">
      <formula>K3&lt;=0</formula>
    </cfRule>
  </conditionalFormatting>
  <dataValidations count="1">
    <dataValidation sqref="P3:P12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8" customWidth="1" min="3" max="3"/>
    <col width="16" customWidth="1" min="4" max="4"/>
    <col width="16" customWidth="1" min="5" max="5"/>
    <col width="26" customWidth="1" min="6" max="6"/>
    <col width="16" customWidth="1" min="7" max="7"/>
    <col width="16" customWidth="1" min="8" max="8"/>
    <col width="22" customWidth="1" min="9" max="9"/>
    <col width="32" customWidth="1" min="10" max="10"/>
    <col width="24" customWidth="1" min="12" max="12"/>
    <col width="16" customWidth="1" min="13" max="13"/>
  </cols>
  <sheetData>
    <row r="1" ht="28" customHeight="1">
      <c r="A1" s="14" t="inlineStr">
        <is>
          <t>Mietübersicht – Modernisierungsumlage pro Wohneinheit</t>
        </is>
      </c>
    </row>
    <row r="2" ht="36" customHeight="1">
      <c r="A2" s="2" t="inlineStr">
        <is>
          <t>Objekt-ID</t>
        </is>
      </c>
      <c r="B2" s="2" t="inlineStr">
        <is>
          <t>Objektadresse</t>
        </is>
      </c>
      <c r="C2" s="2" t="inlineStr">
        <is>
          <t>Mietername</t>
        </is>
      </c>
      <c r="D2" s="2" t="inlineStr">
        <is>
          <t>Wohnfläche (m²)</t>
        </is>
      </c>
      <c r="E2" s="2" t="inlineStr">
        <is>
          <t>Kaltmiete alt (€)</t>
        </is>
      </c>
      <c r="F2" s="2" t="inlineStr">
        <is>
          <t>Modernisierungsumlage monatlich (€)</t>
        </is>
      </c>
      <c r="G2" s="2" t="inlineStr">
        <is>
          <t>Kaltmiete neu (€)</t>
        </is>
      </c>
      <c r="H2" s="2" t="inlineStr">
        <is>
          <t>Mieterhöhung in %</t>
        </is>
      </c>
      <c r="I2" s="2" t="inlineStr">
        <is>
          <t>Verteilung nach Wohnfläche?</t>
        </is>
      </c>
      <c r="J2" s="2" t="inlineStr">
        <is>
          <t>Bemerkung</t>
        </is>
      </c>
      <c r="L2" s="15" t="inlineStr">
        <is>
          <t>Zusammenfassung</t>
        </is>
      </c>
    </row>
    <row r="3">
      <c r="A3" s="3">
        <f>'Eingabe &amp; Berechnung'!A3</f>
        <v/>
      </c>
      <c r="B3" s="3">
        <f>'Eingabe &amp; Berechnung'!B3</f>
        <v/>
      </c>
      <c r="C3" s="3">
        <f>'Eingabe &amp; Berechnung'!D3</f>
        <v/>
      </c>
      <c r="D3" s="4">
        <f>'Eingabe &amp; Berechnung'!F3</f>
        <v/>
      </c>
      <c r="E3" s="36">
        <f>'Eingabe &amp; Berechnung'!N3</f>
        <v/>
      </c>
      <c r="F3" s="36">
        <f>'Eingabe &amp; Berechnung'!M3</f>
        <v/>
      </c>
      <c r="G3" s="36">
        <f>E3+F3</f>
        <v/>
      </c>
      <c r="H3" s="40">
        <f>IFERROR(F3/E3,0)</f>
        <v/>
      </c>
      <c r="I3" s="4">
        <f>IF(D3&gt;0,"Ja","Nein")</f>
        <v/>
      </c>
      <c r="J3" s="3">
        <f>IF(H3&gt;8%,"Bitte Kappungsgrenze/Mietrecht prüfen","OK")</f>
        <v/>
      </c>
      <c r="L3" s="17" t="inlineStr">
        <is>
          <t>Anzahl Objekte</t>
        </is>
      </c>
      <c r="M3" s="18">
        <f>COUNTA(A3:A12)</f>
        <v/>
      </c>
    </row>
    <row r="4">
      <c r="A4" s="8">
        <f>'Eingabe &amp; Berechnung'!A4</f>
        <v/>
      </c>
      <c r="B4" s="8">
        <f>'Eingabe &amp; Berechnung'!B4</f>
        <v/>
      </c>
      <c r="C4" s="8">
        <f>'Eingabe &amp; Berechnung'!D4</f>
        <v/>
      </c>
      <c r="D4" s="9">
        <f>'Eingabe &amp; Berechnung'!F4</f>
        <v/>
      </c>
      <c r="E4" s="38">
        <f>'Eingabe &amp; Berechnung'!N4</f>
        <v/>
      </c>
      <c r="F4" s="38">
        <f>'Eingabe &amp; Berechnung'!M4</f>
        <v/>
      </c>
      <c r="G4" s="38">
        <f>E4+F4</f>
        <v/>
      </c>
      <c r="H4" s="41">
        <f>IFERROR(F4/E4,0)</f>
        <v/>
      </c>
      <c r="I4" s="9">
        <f>IF(D4&gt;0,"Ja","Nein")</f>
        <v/>
      </c>
      <c r="J4" s="8">
        <f>IF(H4&gt;8%,"Bitte Kappungsgrenze/Mietrecht prüfen","OK")</f>
        <v/>
      </c>
      <c r="L4" s="17" t="inlineStr">
        <is>
          <t>Summe alte Mieten</t>
        </is>
      </c>
      <c r="M4" s="42">
        <f>SUM(E3:E12)</f>
        <v/>
      </c>
    </row>
    <row r="5">
      <c r="A5" s="3">
        <f>'Eingabe &amp; Berechnung'!A5</f>
        <v/>
      </c>
      <c r="B5" s="3">
        <f>'Eingabe &amp; Berechnung'!B5</f>
        <v/>
      </c>
      <c r="C5" s="3">
        <f>'Eingabe &amp; Berechnung'!D5</f>
        <v/>
      </c>
      <c r="D5" s="4">
        <f>'Eingabe &amp; Berechnung'!F5</f>
        <v/>
      </c>
      <c r="E5" s="36">
        <f>'Eingabe &amp; Berechnung'!N5</f>
        <v/>
      </c>
      <c r="F5" s="36">
        <f>'Eingabe &amp; Berechnung'!M5</f>
        <v/>
      </c>
      <c r="G5" s="36">
        <f>E5+F5</f>
        <v/>
      </c>
      <c r="H5" s="40">
        <f>IFERROR(F5/E5,0)</f>
        <v/>
      </c>
      <c r="I5" s="4">
        <f>IF(D5&gt;0,"Ja","Nein")</f>
        <v/>
      </c>
      <c r="J5" s="3">
        <f>IF(H5&gt;8%,"Bitte Kappungsgrenze/Mietrecht prüfen","OK")</f>
        <v/>
      </c>
      <c r="L5" s="17" t="inlineStr">
        <is>
          <t>Summe Umlagen monatlich</t>
        </is>
      </c>
      <c r="M5" s="42">
        <f>SUM(F3:F12)</f>
        <v/>
      </c>
    </row>
    <row r="6">
      <c r="A6" s="8">
        <f>'Eingabe &amp; Berechnung'!A6</f>
        <v/>
      </c>
      <c r="B6" s="8">
        <f>'Eingabe &amp; Berechnung'!B6</f>
        <v/>
      </c>
      <c r="C6" s="8">
        <f>'Eingabe &amp; Berechnung'!D6</f>
        <v/>
      </c>
      <c r="D6" s="9">
        <f>'Eingabe &amp; Berechnung'!F6</f>
        <v/>
      </c>
      <c r="E6" s="38">
        <f>'Eingabe &amp; Berechnung'!N6</f>
        <v/>
      </c>
      <c r="F6" s="38">
        <f>'Eingabe &amp; Berechnung'!M6</f>
        <v/>
      </c>
      <c r="G6" s="38">
        <f>E6+F6</f>
        <v/>
      </c>
      <c r="H6" s="41">
        <f>IFERROR(F6/E6,0)</f>
        <v/>
      </c>
      <c r="I6" s="9">
        <f>IF(D6&gt;0,"Ja","Nein")</f>
        <v/>
      </c>
      <c r="J6" s="8">
        <f>IF(H6&gt;8%,"Bitte Kappungsgrenze/Mietrecht prüfen","OK")</f>
        <v/>
      </c>
      <c r="L6" s="17" t="inlineStr">
        <is>
          <t>Summe neue Mieten</t>
        </is>
      </c>
      <c r="M6" s="42">
        <f>SUM(G3:G12)</f>
        <v/>
      </c>
    </row>
    <row r="7">
      <c r="A7" s="3">
        <f>'Eingabe &amp; Berechnung'!A7</f>
        <v/>
      </c>
      <c r="B7" s="3">
        <f>'Eingabe &amp; Berechnung'!B7</f>
        <v/>
      </c>
      <c r="C7" s="3">
        <f>'Eingabe &amp; Berechnung'!D7</f>
        <v/>
      </c>
      <c r="D7" s="4">
        <f>'Eingabe &amp; Berechnung'!F7</f>
        <v/>
      </c>
      <c r="E7" s="36">
        <f>'Eingabe &amp; Berechnung'!N7</f>
        <v/>
      </c>
      <c r="F7" s="36">
        <f>'Eingabe &amp; Berechnung'!M7</f>
        <v/>
      </c>
      <c r="G7" s="36">
        <f>E7+F7</f>
        <v/>
      </c>
      <c r="H7" s="40">
        <f>IFERROR(F7/E7,0)</f>
        <v/>
      </c>
      <c r="I7" s="4">
        <f>IF(D7&gt;0,"Ja","Nein")</f>
        <v/>
      </c>
      <c r="J7" s="3">
        <f>IF(H7&gt;8%,"Bitte Kappungsgrenze/Mietrecht prüfen","OK")</f>
        <v/>
      </c>
      <c r="L7" s="17" t="inlineStr">
        <is>
          <t>Durchschn. Mieterhöhung</t>
        </is>
      </c>
      <c r="M7" s="43">
        <f>AVERAGE(H3:H12)</f>
        <v/>
      </c>
    </row>
    <row r="8">
      <c r="A8" s="8">
        <f>'Eingabe &amp; Berechnung'!A8</f>
        <v/>
      </c>
      <c r="B8" s="8">
        <f>'Eingabe &amp; Berechnung'!B8</f>
        <v/>
      </c>
      <c r="C8" s="8">
        <f>'Eingabe &amp; Berechnung'!D8</f>
        <v/>
      </c>
      <c r="D8" s="9">
        <f>'Eingabe &amp; Berechnung'!F8</f>
        <v/>
      </c>
      <c r="E8" s="38">
        <f>'Eingabe &amp; Berechnung'!N8</f>
        <v/>
      </c>
      <c r="F8" s="38">
        <f>'Eingabe &amp; Berechnung'!M8</f>
        <v/>
      </c>
      <c r="G8" s="38">
        <f>E8+F8</f>
        <v/>
      </c>
      <c r="H8" s="41">
        <f>IFERROR(F8/E8,0)</f>
        <v/>
      </c>
      <c r="I8" s="9">
        <f>IF(D8&gt;0,"Ja","Nein")</f>
        <v/>
      </c>
      <c r="J8" s="8">
        <f>IF(H8&gt;8%,"Bitte Kappungsgrenze/Mietrecht prüfen","OK")</f>
        <v/>
      </c>
      <c r="L8" s="17" t="inlineStr">
        <is>
          <t>Anzahl erhöhter Einheiten</t>
        </is>
      </c>
      <c r="M8" s="18">
        <f>COUNTIF(H3:H12,"&gt;0")</f>
        <v/>
      </c>
    </row>
    <row r="9">
      <c r="A9" s="3">
        <f>'Eingabe &amp; Berechnung'!A9</f>
        <v/>
      </c>
      <c r="B9" s="3">
        <f>'Eingabe &amp; Berechnung'!B9</f>
        <v/>
      </c>
      <c r="C9" s="3">
        <f>'Eingabe &amp; Berechnung'!D9</f>
        <v/>
      </c>
      <c r="D9" s="4">
        <f>'Eingabe &amp; Berechnung'!F9</f>
        <v/>
      </c>
      <c r="E9" s="36">
        <f>'Eingabe &amp; Berechnung'!N9</f>
        <v/>
      </c>
      <c r="F9" s="36">
        <f>'Eingabe &amp; Berechnung'!M9</f>
        <v/>
      </c>
      <c r="G9" s="36">
        <f>E9+F9</f>
        <v/>
      </c>
      <c r="H9" s="40">
        <f>IFERROR(F9/E9,0)</f>
        <v/>
      </c>
      <c r="I9" s="4">
        <f>IF(D9&gt;0,"Ja","Nein")</f>
        <v/>
      </c>
      <c r="J9" s="3">
        <f>IF(H9&gt;8%,"Bitte Kappungsgrenze/Mietrecht prüfen","OK")</f>
        <v/>
      </c>
    </row>
    <row r="10">
      <c r="A10" s="8">
        <f>'Eingabe &amp; Berechnung'!A10</f>
        <v/>
      </c>
      <c r="B10" s="8">
        <f>'Eingabe &amp; Berechnung'!B10</f>
        <v/>
      </c>
      <c r="C10" s="8">
        <f>'Eingabe &amp; Berechnung'!D10</f>
        <v/>
      </c>
      <c r="D10" s="9">
        <f>'Eingabe &amp; Berechnung'!F10</f>
        <v/>
      </c>
      <c r="E10" s="38">
        <f>'Eingabe &amp; Berechnung'!N10</f>
        <v/>
      </c>
      <c r="F10" s="38">
        <f>'Eingabe &amp; Berechnung'!M10</f>
        <v/>
      </c>
      <c r="G10" s="38">
        <f>E10+F10</f>
        <v/>
      </c>
      <c r="H10" s="41">
        <f>IFERROR(F10/E10,0)</f>
        <v/>
      </c>
      <c r="I10" s="9">
        <f>IF(D10&gt;0,"Ja","Nein")</f>
        <v/>
      </c>
      <c r="J10" s="8">
        <f>IF(H10&gt;8%,"Bitte Kappungsgrenze/Mietrecht prüfen","OK")</f>
        <v/>
      </c>
    </row>
    <row r="11">
      <c r="A11" s="3">
        <f>'Eingabe &amp; Berechnung'!A11</f>
        <v/>
      </c>
      <c r="B11" s="3">
        <f>'Eingabe &amp; Berechnung'!B11</f>
        <v/>
      </c>
      <c r="C11" s="3">
        <f>'Eingabe &amp; Berechnung'!D11</f>
        <v/>
      </c>
      <c r="D11" s="4">
        <f>'Eingabe &amp; Berechnung'!F11</f>
        <v/>
      </c>
      <c r="E11" s="36">
        <f>'Eingabe &amp; Berechnung'!N11</f>
        <v/>
      </c>
      <c r="F11" s="36">
        <f>'Eingabe &amp; Berechnung'!M11</f>
        <v/>
      </c>
      <c r="G11" s="36">
        <f>E11+F11</f>
        <v/>
      </c>
      <c r="H11" s="40">
        <f>IFERROR(F11/E11,0)</f>
        <v/>
      </c>
      <c r="I11" s="4">
        <f>IF(D11&gt;0,"Ja","Nein")</f>
        <v/>
      </c>
      <c r="J11" s="3">
        <f>IF(H11&gt;8%,"Bitte Kappungsgrenze/Mietrecht prüfen","OK")</f>
        <v/>
      </c>
    </row>
    <row r="12">
      <c r="A12" s="8">
        <f>'Eingabe &amp; Berechnung'!A12</f>
        <v/>
      </c>
      <c r="B12" s="8">
        <f>'Eingabe &amp; Berechnung'!B12</f>
        <v/>
      </c>
      <c r="C12" s="8">
        <f>'Eingabe &amp; Berechnung'!D12</f>
        <v/>
      </c>
      <c r="D12" s="9">
        <f>'Eingabe &amp; Berechnung'!F12</f>
        <v/>
      </c>
      <c r="E12" s="38">
        <f>'Eingabe &amp; Berechnung'!N12</f>
        <v/>
      </c>
      <c r="F12" s="38">
        <f>'Eingabe &amp; Berechnung'!M12</f>
        <v/>
      </c>
      <c r="G12" s="38">
        <f>E12+F12</f>
        <v/>
      </c>
      <c r="H12" s="41">
        <f>IFERROR(F12/E12,0)</f>
        <v/>
      </c>
      <c r="I12" s="9">
        <f>IF(D12&gt;0,"Ja","Nein")</f>
        <v/>
      </c>
      <c r="J12" s="8">
        <f>IF(H12&gt;8%,"Bitte Kappungsgrenze/Mietrecht prüfen","OK")</f>
        <v/>
      </c>
    </row>
  </sheetData>
  <mergeCells count="2">
    <mergeCell ref="A1:J1"/>
    <mergeCell ref="L2:M2"/>
  </mergeCells>
  <conditionalFormatting sqref="J3:J12">
    <cfRule type="expression" priority="1" dxfId="1" stopIfTrue="1">
      <formula>H3&gt;8%</formula>
    </cfRule>
  </conditionalFormatting>
  <conditionalFormatting sqref="H3:H12">
    <cfRule type="expression" priority="2" dxfId="0" stopIfTrue="1">
      <formula>H3&gt;0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 ht="28" customHeight="1">
      <c r="A1" s="14" t="inlineStr">
        <is>
          <t>Dashboard – Modernisierungsumlage im Überblick</t>
        </is>
      </c>
    </row>
    <row r="2"/>
    <row r="3">
      <c r="A3" s="22" t="inlineStr">
        <is>
          <t>Kennzahl</t>
        </is>
      </c>
      <c r="B3" s="22" t="inlineStr">
        <is>
          <t>Wert</t>
        </is>
      </c>
    </row>
    <row r="4">
      <c r="A4" s="23" t="inlineStr">
        <is>
          <t>Gesamt umlagefähige Kosten (€)</t>
        </is>
      </c>
      <c r="B4" s="44">
        <f>SUM('Eingabe &amp; Berechnung'!K3:K12)</f>
        <v/>
      </c>
    </row>
    <row r="5">
      <c r="A5" s="25" t="inlineStr">
        <is>
          <t>Jährliche Modernisierungsumlage gesamt (€)</t>
        </is>
      </c>
      <c r="B5" s="45">
        <f>SUM('Eingabe &amp; Berechnung'!L3:L12)</f>
        <v/>
      </c>
    </row>
    <row r="6">
      <c r="A6" s="23" t="inlineStr">
        <is>
          <t>Monatliche Umlage gesamt (€)</t>
        </is>
      </c>
      <c r="B6" s="44">
        <f>SUM('Eingabe &amp; Berechnung'!M3:M12)</f>
        <v/>
      </c>
    </row>
    <row r="7">
      <c r="A7" s="25" t="inlineStr">
        <is>
          <t>Durchschnittliche Mieterhöhung (%)</t>
        </is>
      </c>
      <c r="B7" s="46">
        <f>AVERAGE(Mietübersicht!H3:H12)</f>
        <v/>
      </c>
    </row>
    <row r="8">
      <c r="A8" s="23" t="inlineStr">
        <is>
          <t>Anzahl betroffener Einheiten</t>
        </is>
      </c>
      <c r="B8" s="28">
        <f>COUNTIF('Eingabe &amp; Berechnung'!P3:P12,"Ja")</f>
        <v/>
      </c>
    </row>
    <row r="9">
      <c r="A9" s="25" t="inlineStr">
        <is>
          <t>Anteil positiver Fälle (%)</t>
        </is>
      </c>
      <c r="B9" s="46">
        <f>IFERROR(COUNTIF('Eingabe &amp; Berechnung'!P3:P12,"Ja")/COUNTA('Eingabe &amp; Berechnung'!A3:A12),0)</f>
        <v/>
      </c>
    </row>
    <row r="10"/>
    <row r="11"/>
    <row r="12">
      <c r="A12" s="29" t="inlineStr">
        <is>
          <t>Kostenart</t>
        </is>
      </c>
      <c r="B12" s="29" t="inlineStr">
        <is>
          <t>Betrag (€)</t>
        </is>
      </c>
      <c r="D12" s="29" t="inlineStr">
        <is>
          <t>Einheit</t>
        </is>
      </c>
    </row>
    <row r="13">
      <c r="A13" s="18" t="inlineStr">
        <is>
          <t>Umlagefähige Kosten</t>
        </is>
      </c>
      <c r="B13" s="42">
        <f>SUM('Eingabe &amp; Berechnung'!K3:K12)</f>
        <v/>
      </c>
      <c r="D13" s="18">
        <f>'Eingabe &amp; Berechnung'!A3</f>
        <v/>
      </c>
    </row>
    <row r="14">
      <c r="A14" s="18" t="inlineStr">
        <is>
          <t>Nicht umlagefähige Kosten</t>
        </is>
      </c>
      <c r="B14" s="42">
        <f>SUM('Eingabe &amp; Berechnung'!J3:J12)</f>
        <v/>
      </c>
      <c r="D14" s="18">
        <f>'Eingabe &amp; Berechnung'!A4</f>
        <v/>
      </c>
    </row>
    <row r="15">
      <c r="D15" s="18">
        <f>'Eingabe &amp; Berechnung'!A5</f>
        <v/>
      </c>
    </row>
    <row r="16">
      <c r="D16" s="18">
        <f>'Eingabe &amp; Berechnung'!A6</f>
        <v/>
      </c>
    </row>
    <row r="17">
      <c r="D17" s="18">
        <f>'Eingabe &amp; Berechnung'!A7</f>
        <v/>
      </c>
    </row>
    <row r="18">
      <c r="D18" s="18">
        <f>'Eingabe &amp; Berechnung'!A8</f>
        <v/>
      </c>
    </row>
    <row r="19">
      <c r="D19" s="18">
        <f>'Eingabe &amp; Berechnung'!A9</f>
        <v/>
      </c>
    </row>
    <row r="20">
      <c r="D20" s="18">
        <f>'Eingabe &amp; Berechnung'!A10</f>
        <v/>
      </c>
    </row>
    <row r="21">
      <c r="D21" s="18">
        <f>'Eingabe &amp; Berechnung'!A11</f>
        <v/>
      </c>
    </row>
    <row r="22">
      <c r="D22" s="18">
        <f>'Eingabe &amp; Berechnung'!A12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8" customHeight="1">
      <c r="A1" s="14" t="inlineStr">
        <is>
          <t>Hinweise zur Modernisierungsumlage 8 %</t>
        </is>
      </c>
    </row>
    <row r="2"/>
    <row r="3">
      <c r="A3" s="22" t="inlineStr">
        <is>
          <t>Thema</t>
        </is>
      </c>
      <c r="B3" s="22" t="inlineStr">
        <is>
          <t>Erläuterung</t>
        </is>
      </c>
    </row>
    <row r="4" ht="44" customHeight="1">
      <c r="A4" s="30" t="inlineStr">
        <is>
          <t>Blatt „Eingabe &amp; Berechnung“</t>
        </is>
      </c>
      <c r="B4" s="31" t="inlineStr">
        <is>
          <t>Hier erfassen Sie je Modernisierungsmaßnahme die Gesamtkosten brutto sowie die nicht umlagefähigen Kosten (gelb hinterlegte Zellen). Die umlagefähigen Kosten, die jährliche 8-%-Umlage sowie die neue Kaltmiete werden automatisch berechnet.</t>
        </is>
      </c>
    </row>
    <row r="5" ht="44" customHeight="1">
      <c r="A5" s="32" t="inlineStr">
        <is>
          <t>Gesetzliche Grundlage</t>
        </is>
      </c>
      <c r="B5" s="33" t="inlineStr">
        <is>
          <t>Nach § 559 BGB können Vermieter in der Regel 8 % der für die Wohnung aufgewendeten umlagefähigen Modernisierungskosten pro Jahr auf die Jahresmiete umlegen.</t>
        </is>
      </c>
    </row>
    <row r="6" ht="44" customHeight="1">
      <c r="A6" s="30" t="inlineStr">
        <is>
          <t>Umlagefähige Maßnahmen</t>
        </is>
      </c>
      <c r="B6" s="31" t="inlineStr">
        <is>
          <t>Umlagefähig sind insbesondere energetische Modernisierungen (Dämmung, Fenstertausch, Heizungsanlage, Wärmepumpe), nachhaltige Wohnwertverbesserungen sowie bestimmte altersgerechte Umbauten.</t>
        </is>
      </c>
    </row>
    <row r="7" ht="44" customHeight="1">
      <c r="A7" s="32" t="inlineStr">
        <is>
          <t>Nicht umlagefähige Kosten</t>
        </is>
      </c>
      <c r="B7" s="33" t="inlineStr">
        <is>
          <t>Reine Instandhaltungs- und Reparaturkosten, Luxusanteile über das erforderliche Maß hinaus sowie erhaltene Fördermittel/Zuschüsse müssen von den Gesamtkosten abgezogen werden und sind nicht umlagefähig.</t>
        </is>
      </c>
    </row>
    <row r="8" ht="44" customHeight="1">
      <c r="A8" s="30" t="inlineStr">
        <is>
          <t>Blatt „Mietübersicht“</t>
        </is>
      </c>
      <c r="B8" s="31" t="inlineStr">
        <is>
          <t>Zeigt je Wohneinheit die alte und neue Kaltmiete, die prozentuale Mieterhöhung sowie einen Hinweis, ob die Kappungsgrenze bzw. das Mietrecht geprüft werden sollte (bei Erhöhung über 8 %).</t>
        </is>
      </c>
    </row>
    <row r="9" ht="44" customHeight="1">
      <c r="A9" s="32" t="inlineStr">
        <is>
          <t>Blatt „Dashboard“</t>
        </is>
      </c>
      <c r="B9" s="33" t="inlineStr">
        <is>
          <t>Bietet eine visuelle Auswertung mit Kennzahlen und Diagrammen: monatliche Umlage je Einheit, Verhältnis umlagefähiger zu nicht umlagefähiger Kosten sowie Entwicklung der Kaltmiete.</t>
        </is>
      </c>
    </row>
    <row r="10" ht="44" customHeight="1">
      <c r="A10" s="30" t="inlineStr">
        <is>
          <t>Modernisierungsankündigung</t>
        </is>
      </c>
      <c r="B10" s="31" t="inlineStr">
        <is>
          <t>Vor Beginn der Maßnahme ist dem Mieter gemäß § 555c BGB eine schriftliche Modernisierungsankündigung mit Fristen (mindestens 3 Monate vorher) zuzustellen.</t>
        </is>
      </c>
    </row>
    <row r="11" ht="44" customHeight="1">
      <c r="A11" s="32" t="inlineStr">
        <is>
          <t>Kappungsgrenze beachten</t>
        </is>
      </c>
      <c r="B11" s="33" t="inlineStr">
        <is>
          <t>Die Miete darf sich innerhalb von 6 Jahren aufgrund der Modernisierungsumlage um nicht mehr als 3 €/m² (bzw. 2 €/m² bei niedrigen Ausgangsmieten) erhöhen. Bitte im Einzelfall prüfen.</t>
        </is>
      </c>
    </row>
    <row r="12" ht="44" customHeight="1">
      <c r="A12" s="30" t="inlineStr">
        <is>
          <t>Mietspiegel &amp; Vergleichsmiete</t>
        </is>
      </c>
      <c r="B12" s="31" t="inlineStr">
        <is>
          <t>Prüfen Sie zusätzlich die ortsübliche Vergleichsmiete (Mietspiegel), damit die neue Kaltmiete marktüblich und rechtlich zulässig bleibt.</t>
        </is>
      </c>
    </row>
    <row r="13" ht="44" customHeight="1">
      <c r="A13" s="32" t="inlineStr">
        <is>
          <t>Rechtliche Beratung</t>
        </is>
      </c>
      <c r="B13" s="33" t="inlineStr">
        <is>
          <t>Diese Vorlage dient der überschlägigen Berechnung und ersetzt keine Rechtsberatung. Lassen Sie komplexe Fälle im Zweifel durch einen Fachanwalt für Mietrecht oder Ihren Haus- und Grundbesitzerverein prüfen.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2026-07-01T23:38:58Z</dcterms:created>
  <dcterms:modified xmlns:dcterms="http://purl.org/dc/terms/" xmlns:xsi="http://www.w3.org/2001/XMLSchema-instance" xsi:type="dcterms:W3CDTF">2026-07-01T23:38:58Z</dcterms:modified>
</cp:coreProperties>
</file>