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gabe_und_Projekte" sheetId="1" state="visible" r:id="rId1"/>
    <sheet xmlns:r="http://schemas.openxmlformats.org/officeDocument/2006/relationships" name="Berechnung_Mieterhöhung" sheetId="2" state="visible" r:id="rId2"/>
    <sheet xmlns:r="http://schemas.openxmlformats.org/officeDocument/2006/relationships" name="Übersicht_Dashboard" sheetId="3" state="visible" r:id="rId3"/>
    <sheet xmlns:r="http://schemas.openxmlformats.org/officeDocument/2006/relationships" name="Hinweise_und_Rech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#,##0.00\ &quot;€&quot;"/>
    <numFmt numFmtId="166" formatCode="DD.MM.YYYY"/>
    <numFmt numFmtId="167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4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4" fontId="3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5" fillId="6" borderId="1" pivotButton="0" quotePrefix="0" xfId="0"/>
    <xf numFmtId="167" fontId="3" fillId="3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165" fontId="4" fillId="3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7" fontId="4" fillId="5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1" fontId="4" fillId="3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0" fillId="3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2" fillId="2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Aktuelle vs. neue Kaltmiete je Einheit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'Übersicht_Dashboard'!B15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'Übersicht_Dashboard'!$A$16:$A$25</f>
            </numRef>
          </cat>
          <val>
            <numRef>
              <f>'Übersicht_Dashboard'!$B$16:$B$25</f>
            </numRef>
          </val>
        </ser>
        <ser>
          <idx val="1"/>
          <order val="1"/>
          <tx>
            <strRef>
              <f>'Übersicht_Dashboard'!C15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'Übersicht_Dashboard'!$A$16:$A$25</f>
            </numRef>
          </cat>
          <val>
            <numRef>
              <f>'Übersicht_Dashboard'!$C$16:$C$25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Einheit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Kaltmiete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umlagefähiger vs. nicht umlagefähiger Kosten</a:t>
            </a:r>
          </a:p>
        </rich>
      </tx>
    </title>
    <plotArea>
      <pieChart>
        <varyColors val="1"/>
        <ser>
          <idx val="0"/>
          <order val="0"/>
          <tx>
            <strRef>
              <f>'Übersicht_Dashboard'!B29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'Übersicht_Dashboard'!$A$30:$A$31</f>
            </numRef>
          </cat>
          <val>
            <numRef>
              <f>'Übersicht_Dashboard'!$B$30:$B$31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Entwicklung der Miete über die Monate nach Umsetzung</a:t>
            </a:r>
          </a:p>
        </rich>
      </tx>
    </title>
    <plotArea>
      <lineChart>
        <grouping val="standard"/>
        <ser>
          <idx val="0"/>
          <order val="0"/>
          <tx>
            <strRef>
              <f>'Übersicht_Dashboard'!B45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'Übersicht_Dashboard'!$A$46:$A$57</f>
            </numRef>
          </cat>
          <val>
            <numRef>
              <f>'Übersicht_Dashboard'!$B$46:$B$57</f>
            </numRef>
          </val>
        </ser>
        <ser>
          <idx val="1"/>
          <order val="1"/>
          <tx>
            <strRef>
              <f>'Übersicht_Dashboard'!C45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'Übersicht_Dashboard'!$A$46:$A$57</f>
            </numRef>
          </cat>
          <val>
            <numRef>
              <f>'Übersicht_Dashboard'!$C$46:$C$57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Kaltmiete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13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33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43</row>
      <rowOff>0</rowOff>
    </from>
    <ext cx="79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6" customWidth="1" min="3" max="3"/>
    <col width="20" customWidth="1" min="4" max="4"/>
    <col width="20" customWidth="1" min="5" max="5"/>
    <col width="13" customWidth="1" min="6" max="6"/>
    <col width="15" customWidth="1" min="7" max="7"/>
    <col width="26" customWidth="1" min="8" max="8"/>
    <col width="16" customWidth="1" min="9" max="9"/>
    <col width="16" customWidth="1" min="10" max="10"/>
    <col width="15" customWidth="1" min="11" max="11"/>
    <col width="15" customWidth="1" min="12" max="12"/>
    <col width="14" customWidth="1" min="13" max="13"/>
    <col width="15" customWidth="1" min="14" max="14"/>
    <col width="15" customWidth="1" min="15" max="15"/>
    <col width="22" customWidth="1" min="16" max="16"/>
  </cols>
  <sheetData>
    <row r="1" ht="26" customHeight="1">
      <c r="A1" s="1" t="inlineStr">
        <is>
          <t>Modernisierung &amp; Mieterhöhung – Projekt- und Mietobjekteingaben</t>
        </is>
      </c>
    </row>
    <row r="2" ht="34" customHeight="1">
      <c r="A2" s="2" t="inlineStr">
        <is>
          <t>Objekt-ID</t>
        </is>
      </c>
      <c r="B2" s="2" t="inlineStr">
        <is>
          <t>Objektadresse</t>
        </is>
      </c>
      <c r="C2" s="2" t="inlineStr">
        <is>
          <t>Stadt</t>
        </is>
      </c>
      <c r="D2" s="2" t="inlineStr">
        <is>
          <t>Wohnung / Einheit</t>
        </is>
      </c>
      <c r="E2" s="2" t="inlineStr">
        <is>
          <t>Mieter/in</t>
        </is>
      </c>
      <c r="F2" s="2" t="inlineStr">
        <is>
          <t>Wohnfläche (m²)</t>
        </is>
      </c>
      <c r="G2" s="2" t="inlineStr">
        <is>
          <t>Aktuelle Kaltmiete (€)</t>
        </is>
      </c>
      <c r="H2" s="2" t="inlineStr">
        <is>
          <t>Geplante Modernisierung</t>
        </is>
      </c>
      <c r="I2" s="2" t="inlineStr">
        <is>
          <t>Modernisierungskosten brutto (€)</t>
        </is>
      </c>
      <c r="J2" s="2" t="inlineStr">
        <is>
          <t>Umlagefähig nach § 559 BGB (€)</t>
        </is>
      </c>
      <c r="K2" s="2" t="inlineStr">
        <is>
          <t>Nicht umlagefähig (€)</t>
        </is>
      </c>
      <c r="L2" s="2" t="inlineStr">
        <is>
          <t>Beginn Modernisierung</t>
        </is>
      </c>
      <c r="M2" s="2" t="inlineStr">
        <is>
          <t>Fertigstellung</t>
        </is>
      </c>
      <c r="N2" s="2" t="inlineStr">
        <is>
          <t>Mietspiegel Obergrenze €/m²</t>
        </is>
      </c>
      <c r="O2" s="2" t="inlineStr">
        <is>
          <t>Kappungsgrenze relevant?</t>
        </is>
      </c>
      <c r="P2" s="2" t="inlineStr">
        <is>
          <t>Hinweis</t>
        </is>
      </c>
    </row>
    <row r="3">
      <c r="A3" s="3" t="inlineStr">
        <is>
          <t>OBJ-001</t>
        </is>
      </c>
      <c r="B3" s="4" t="inlineStr">
        <is>
          <t>Hauptstraße 12</t>
        </is>
      </c>
      <c r="C3" s="4" t="inlineStr">
        <is>
          <t>Berlin</t>
        </is>
      </c>
      <c r="D3" s="4" t="inlineStr">
        <is>
          <t>Wohnung 1.OG links</t>
        </is>
      </c>
      <c r="E3" s="4" t="inlineStr">
        <is>
          <t>Thomas Becker</t>
        </is>
      </c>
      <c r="F3" s="5" t="n">
        <v>68</v>
      </c>
      <c r="G3" s="6" t="n">
        <v>780</v>
      </c>
      <c r="H3" s="4" t="inlineStr">
        <is>
          <t>Neue Fenster</t>
        </is>
      </c>
      <c r="I3" s="7" t="n">
        <v>18500</v>
      </c>
      <c r="J3" s="7" t="n">
        <v>14800</v>
      </c>
      <c r="K3" s="6">
        <f>I3-J3</f>
        <v/>
      </c>
      <c r="L3" s="8" t="inlineStr">
        <is>
          <t>01.03.2026</t>
        </is>
      </c>
      <c r="M3" s="8" t="inlineStr">
        <is>
          <t>30.06.2026</t>
        </is>
      </c>
      <c r="N3" s="9" t="n">
        <v>12.5</v>
      </c>
      <c r="O3" s="3">
        <f>IF(G3&gt;0,"Ja","Nein")</f>
        <v/>
      </c>
      <c r="P3" s="4">
        <f>IF(J3&gt;0,"Modernisierung prüfen","")</f>
        <v/>
      </c>
    </row>
    <row r="4">
      <c r="A4" s="10" t="inlineStr">
        <is>
          <t>OBJ-002</t>
        </is>
      </c>
      <c r="B4" s="11" t="inlineStr">
        <is>
          <t>Lindenallee 7</t>
        </is>
      </c>
      <c r="C4" s="11" t="inlineStr">
        <is>
          <t>München</t>
        </is>
      </c>
      <c r="D4" s="11" t="inlineStr">
        <is>
          <t>Wohnung 2.OG</t>
        </is>
      </c>
      <c r="E4" s="11" t="inlineStr">
        <is>
          <t>Sabine Müller</t>
        </is>
      </c>
      <c r="F4" s="12" t="n">
        <v>72</v>
      </c>
      <c r="G4" s="13" t="n">
        <v>1150</v>
      </c>
      <c r="H4" s="11" t="inlineStr">
        <is>
          <t>Fassadendämmung</t>
        </is>
      </c>
      <c r="I4" s="7" t="n">
        <v>32000</v>
      </c>
      <c r="J4" s="7" t="n">
        <v>25600</v>
      </c>
      <c r="K4" s="13">
        <f>I4-J4</f>
        <v/>
      </c>
      <c r="L4" s="14" t="inlineStr">
        <is>
          <t>01.02.2026</t>
        </is>
      </c>
      <c r="M4" s="14" t="inlineStr">
        <is>
          <t>31.07.2026</t>
        </is>
      </c>
      <c r="N4" s="15" t="n">
        <v>18.2</v>
      </c>
      <c r="O4" s="10">
        <f>IF(G4&gt;0,"Ja","Nein")</f>
        <v/>
      </c>
      <c r="P4" s="11">
        <f>IF(J4&gt;0,"Modernisierung prüfen","")</f>
        <v/>
      </c>
    </row>
    <row r="5">
      <c r="A5" s="3" t="inlineStr">
        <is>
          <t>OBJ-003</t>
        </is>
      </c>
      <c r="B5" s="4" t="inlineStr">
        <is>
          <t>Goethestraße 45</t>
        </is>
      </c>
      <c r="C5" s="4" t="inlineStr">
        <is>
          <t>Hamburg</t>
        </is>
      </c>
      <c r="D5" s="4" t="inlineStr">
        <is>
          <t>Wohnung EG</t>
        </is>
      </c>
      <c r="E5" s="4" t="inlineStr">
        <is>
          <t>Andreas Schneider</t>
        </is>
      </c>
      <c r="F5" s="5" t="n">
        <v>58</v>
      </c>
      <c r="G5" s="6" t="n">
        <v>690</v>
      </c>
      <c r="H5" s="4" t="inlineStr">
        <is>
          <t>Heizungsmodernisierung</t>
        </is>
      </c>
      <c r="I5" s="7" t="n">
        <v>21500</v>
      </c>
      <c r="J5" s="7" t="n">
        <v>17200</v>
      </c>
      <c r="K5" s="6">
        <f>I5-J5</f>
        <v/>
      </c>
      <c r="L5" s="8" t="inlineStr">
        <is>
          <t>01.04.2026</t>
        </is>
      </c>
      <c r="M5" s="8" t="inlineStr">
        <is>
          <t>31.08.2026</t>
        </is>
      </c>
      <c r="N5" s="9" t="n">
        <v>11.8</v>
      </c>
      <c r="O5" s="3">
        <f>IF(G5&gt;0,"Ja","Nein")</f>
        <v/>
      </c>
      <c r="P5" s="4">
        <f>IF(J5&gt;0,"Modernisierung prüfen","")</f>
        <v/>
      </c>
    </row>
    <row r="6">
      <c r="A6" s="10" t="inlineStr">
        <is>
          <t>OBJ-004</t>
        </is>
      </c>
      <c r="B6" s="11" t="inlineStr">
        <is>
          <t>Bergstraße 18</t>
        </is>
      </c>
      <c r="C6" s="11" t="inlineStr">
        <is>
          <t>Köln</t>
        </is>
      </c>
      <c r="D6" s="11" t="inlineStr">
        <is>
          <t>Wohnung 3.OG</t>
        </is>
      </c>
      <c r="E6" s="11" t="inlineStr">
        <is>
          <t>Petra Wagner</t>
        </is>
      </c>
      <c r="F6" s="12" t="n">
        <v>64</v>
      </c>
      <c r="G6" s="13" t="n">
        <v>720</v>
      </c>
      <c r="H6" s="11" t="inlineStr">
        <is>
          <t>Badsanierung mit energetischem Anteil</t>
        </is>
      </c>
      <c r="I6" s="7" t="n">
        <v>15800</v>
      </c>
      <c r="J6" s="7" t="n">
        <v>9500</v>
      </c>
      <c r="K6" s="13">
        <f>I6-J6</f>
        <v/>
      </c>
      <c r="L6" s="14" t="inlineStr">
        <is>
          <t>01.05.2026</t>
        </is>
      </c>
      <c r="M6" s="14" t="inlineStr">
        <is>
          <t>30.09.2026</t>
        </is>
      </c>
      <c r="N6" s="15" t="n">
        <v>12.9</v>
      </c>
      <c r="O6" s="10">
        <f>IF(G6&gt;0,"Ja","Nein")</f>
        <v/>
      </c>
      <c r="P6" s="11">
        <f>IF(J6&gt;0,"Modernisierung prüfen","")</f>
        <v/>
      </c>
    </row>
    <row r="7">
      <c r="A7" s="3" t="inlineStr">
        <is>
          <t>OBJ-005</t>
        </is>
      </c>
      <c r="B7" s="4" t="inlineStr">
        <is>
          <t>Parkweg 9</t>
        </is>
      </c>
      <c r="C7" s="4" t="inlineStr">
        <is>
          <t>Frankfurt am Main</t>
        </is>
      </c>
      <c r="D7" s="4" t="inlineStr">
        <is>
          <t>Wohnung DG</t>
        </is>
      </c>
      <c r="E7" s="4" t="inlineStr">
        <is>
          <t>Michael Hoffmann</t>
        </is>
      </c>
      <c r="F7" s="5" t="n">
        <v>92</v>
      </c>
      <c r="G7" s="6" t="n">
        <v>1480</v>
      </c>
      <c r="H7" s="4" t="inlineStr">
        <is>
          <t>Balkoninstandsetzung mit Modernisierungsanteil</t>
        </is>
      </c>
      <c r="I7" s="7" t="n">
        <v>12500</v>
      </c>
      <c r="J7" s="7" t="n">
        <v>6200</v>
      </c>
      <c r="K7" s="6">
        <f>I7-J7</f>
        <v/>
      </c>
      <c r="L7" s="8" t="inlineStr">
        <is>
          <t>01.03.2026</t>
        </is>
      </c>
      <c r="M7" s="8" t="inlineStr">
        <is>
          <t>31.05.2026</t>
        </is>
      </c>
      <c r="N7" s="9" t="n">
        <v>17.5</v>
      </c>
      <c r="O7" s="3">
        <f>IF(G7&gt;0,"Ja","Nein")</f>
        <v/>
      </c>
      <c r="P7" s="4">
        <f>IF(J7&gt;0,"Modernisierung prüfen","")</f>
        <v/>
      </c>
    </row>
    <row r="8">
      <c r="A8" s="10" t="inlineStr">
        <is>
          <t>OBJ-006</t>
        </is>
      </c>
      <c r="B8" s="11" t="inlineStr">
        <is>
          <t>Schillerstraße 22</t>
        </is>
      </c>
      <c r="C8" s="11" t="inlineStr">
        <is>
          <t>Stuttgart</t>
        </is>
      </c>
      <c r="D8" s="11" t="inlineStr">
        <is>
          <t>Wohnung 1.OG rechts</t>
        </is>
      </c>
      <c r="E8" s="11" t="inlineStr">
        <is>
          <t>Julia Richter</t>
        </is>
      </c>
      <c r="F8" s="12" t="n">
        <v>55</v>
      </c>
      <c r="G8" s="13" t="n">
        <v>640</v>
      </c>
      <c r="H8" s="11" t="inlineStr">
        <is>
          <t>Austausch Wohnungseingangstür</t>
        </is>
      </c>
      <c r="I8" s="7" t="n">
        <v>8500</v>
      </c>
      <c r="J8" s="7" t="n">
        <v>6800</v>
      </c>
      <c r="K8" s="13">
        <f>I8-J8</f>
        <v/>
      </c>
      <c r="L8" s="14" t="inlineStr">
        <is>
          <t>01.06.2026</t>
        </is>
      </c>
      <c r="M8" s="14" t="inlineStr">
        <is>
          <t>30.06.2026</t>
        </is>
      </c>
      <c r="N8" s="15" t="n">
        <v>13.6</v>
      </c>
      <c r="O8" s="10">
        <f>IF(G8&gt;0,"Ja","Nein")</f>
        <v/>
      </c>
      <c r="P8" s="11">
        <f>IF(J8&gt;0,"Modernisierung prüfen","")</f>
        <v/>
      </c>
    </row>
    <row r="9">
      <c r="A9" s="3" t="inlineStr">
        <is>
          <t>OBJ-007</t>
        </is>
      </c>
      <c r="B9" s="4" t="inlineStr">
        <is>
          <t>Bahnhofstraße 31</t>
        </is>
      </c>
      <c r="C9" s="4" t="inlineStr">
        <is>
          <t>Düsseldorf</t>
        </is>
      </c>
      <c r="D9" s="4" t="inlineStr">
        <is>
          <t>Wohnung 2.OG links</t>
        </is>
      </c>
      <c r="E9" s="4" t="inlineStr">
        <is>
          <t>Stefan Weber</t>
        </is>
      </c>
      <c r="F9" s="5" t="n">
        <v>61</v>
      </c>
      <c r="G9" s="6" t="n">
        <v>710</v>
      </c>
      <c r="H9" s="4" t="inlineStr">
        <is>
          <t>LED-Beleuchtung im Treppenhaus</t>
        </is>
      </c>
      <c r="I9" s="7" t="n">
        <v>9200</v>
      </c>
      <c r="J9" s="7" t="n">
        <v>7300</v>
      </c>
      <c r="K9" s="6">
        <f>I9-J9</f>
        <v/>
      </c>
      <c r="L9" s="8" t="inlineStr">
        <is>
          <t>01.02.2026</t>
        </is>
      </c>
      <c r="M9" s="8" t="inlineStr">
        <is>
          <t>28.02.2026</t>
        </is>
      </c>
      <c r="N9" s="9" t="n">
        <v>13.9</v>
      </c>
      <c r="O9" s="3">
        <f>IF(G9&gt;0,"Ja","Nein")</f>
        <v/>
      </c>
      <c r="P9" s="4">
        <f>IF(J9&gt;0,"Modernisierung prüfen","")</f>
        <v/>
      </c>
    </row>
    <row r="10">
      <c r="A10" s="10" t="inlineStr">
        <is>
          <t>OBJ-008</t>
        </is>
      </c>
      <c r="B10" s="11" t="inlineStr">
        <is>
          <t>Ulmenweg 14</t>
        </is>
      </c>
      <c r="C10" s="11" t="inlineStr">
        <is>
          <t>Leipzig</t>
        </is>
      </c>
      <c r="D10" s="11" t="inlineStr">
        <is>
          <t>Wohnung EG rechts</t>
        </is>
      </c>
      <c r="E10" s="11" t="inlineStr">
        <is>
          <t>Claudia Fischer</t>
        </is>
      </c>
      <c r="F10" s="12" t="n">
        <v>47</v>
      </c>
      <c r="G10" s="13" t="n">
        <v>620</v>
      </c>
      <c r="H10" s="11" t="inlineStr">
        <is>
          <t>Dämmung Kellerdecke</t>
        </is>
      </c>
      <c r="I10" s="7" t="n">
        <v>10800</v>
      </c>
      <c r="J10" s="7" t="n">
        <v>9700</v>
      </c>
      <c r="K10" s="13">
        <f>I10-J10</f>
        <v/>
      </c>
      <c r="L10" s="14" t="inlineStr">
        <is>
          <t>01.04.2026</t>
        </is>
      </c>
      <c r="M10" s="14" t="inlineStr">
        <is>
          <t>31.05.2026</t>
        </is>
      </c>
      <c r="N10" s="15" t="n">
        <v>9.800000000000001</v>
      </c>
      <c r="O10" s="10">
        <f>IF(G10&gt;0,"Ja","Nein")</f>
        <v/>
      </c>
      <c r="P10" s="11">
        <f>IF(J10&gt;0,"Modernisierung prüfen","")</f>
        <v/>
      </c>
    </row>
    <row r="11">
      <c r="A11" s="3" t="inlineStr">
        <is>
          <t>OBJ-009</t>
        </is>
      </c>
      <c r="B11" s="4" t="inlineStr">
        <is>
          <t>Rosenstraße 5</t>
        </is>
      </c>
      <c r="C11" s="4" t="inlineStr">
        <is>
          <t>Dresden</t>
        </is>
      </c>
      <c r="D11" s="4" t="inlineStr">
        <is>
          <t>Wohnung 4.OG</t>
        </is>
      </c>
      <c r="E11" s="4" t="inlineStr">
        <is>
          <t>Markus Bauer</t>
        </is>
      </c>
      <c r="F11" s="5" t="n">
        <v>45</v>
      </c>
      <c r="G11" s="6" t="n">
        <v>630</v>
      </c>
      <c r="H11" s="4" t="inlineStr">
        <is>
          <t>Neue Fenster</t>
        </is>
      </c>
      <c r="I11" s="7" t="n">
        <v>9800</v>
      </c>
      <c r="J11" s="7" t="n">
        <v>8400</v>
      </c>
      <c r="K11" s="6">
        <f>I11-J11</f>
        <v/>
      </c>
      <c r="L11" s="8" t="inlineStr">
        <is>
          <t>01.03.2026</t>
        </is>
      </c>
      <c r="M11" s="8" t="inlineStr">
        <is>
          <t>30.04.2026</t>
        </is>
      </c>
      <c r="N11" s="9" t="n">
        <v>10.2</v>
      </c>
      <c r="O11" s="3">
        <f>IF(G11&gt;0,"Ja","Nein")</f>
        <v/>
      </c>
      <c r="P11" s="4">
        <f>IF(J11&gt;0,"Modernisierung prüfen","")</f>
        <v/>
      </c>
    </row>
    <row r="12">
      <c r="A12" s="10" t="inlineStr">
        <is>
          <t>OBJ-010</t>
        </is>
      </c>
      <c r="B12" s="11" t="inlineStr">
        <is>
          <t>Kaiserallee 27</t>
        </is>
      </c>
      <c r="C12" s="11" t="inlineStr">
        <is>
          <t>Hannover</t>
        </is>
      </c>
      <c r="D12" s="11" t="inlineStr">
        <is>
          <t>Wohnung 1.OG</t>
        </is>
      </c>
      <c r="E12" s="11" t="inlineStr">
        <is>
          <t>Nicole Schulz</t>
        </is>
      </c>
      <c r="F12" s="12" t="n">
        <v>70</v>
      </c>
      <c r="G12" s="13" t="n">
        <v>890</v>
      </c>
      <c r="H12" s="11" t="inlineStr">
        <is>
          <t>Heizungsmodernisierung</t>
        </is>
      </c>
      <c r="I12" s="7" t="n">
        <v>26500</v>
      </c>
      <c r="J12" s="7" t="n">
        <v>21200</v>
      </c>
      <c r="K12" s="13">
        <f>I12-J12</f>
        <v/>
      </c>
      <c r="L12" s="14" t="inlineStr">
        <is>
          <t>01.01.2026</t>
        </is>
      </c>
      <c r="M12" s="14" t="inlineStr">
        <is>
          <t>31.03.2026</t>
        </is>
      </c>
      <c r="N12" s="15" t="n">
        <v>13.1</v>
      </c>
      <c r="O12" s="10">
        <f>IF(G12&gt;0,"Ja","Nein")</f>
        <v/>
      </c>
      <c r="P12" s="11">
        <f>IF(J12&gt;0,"Modernisierung prüfen","")</f>
        <v/>
      </c>
    </row>
    <row r="13">
      <c r="B13" s="16" t="inlineStr">
        <is>
          <t>Summe</t>
        </is>
      </c>
      <c r="I13" s="17">
        <f>SUM(I3:I12)</f>
        <v/>
      </c>
      <c r="J13" s="17">
        <f>SUM(J3:J12)</f>
        <v/>
      </c>
      <c r="K13" s="17">
        <f>SUM(K3:K12)</f>
        <v/>
      </c>
    </row>
  </sheetData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3" customWidth="1" min="3" max="3"/>
    <col width="16" customWidth="1" min="4" max="4"/>
    <col width="18" customWidth="1" min="5" max="5"/>
    <col width="16" customWidth="1" min="6" max="6"/>
    <col width="15" customWidth="1" min="7" max="7"/>
    <col width="18" customWidth="1" min="8" max="8"/>
    <col width="20" customWidth="1" min="9" max="9"/>
    <col width="18" customWidth="1" min="10" max="10"/>
    <col width="16" customWidth="1" min="11" max="11"/>
    <col width="18" customWidth="1" min="12" max="12"/>
    <col width="14" customWidth="1" min="13" max="13"/>
    <col width="18" customWidth="1" min="14" max="14"/>
  </cols>
  <sheetData>
    <row r="1" ht="26" customHeight="1">
      <c r="A1" s="1" t="inlineStr">
        <is>
          <t>Berechnung der Modernisierungsumlage und Mieterhöhung je Einheit</t>
        </is>
      </c>
    </row>
    <row r="2" ht="40" customHeight="1">
      <c r="A2" s="2" t="inlineStr">
        <is>
          <t>Objekt-ID</t>
        </is>
      </c>
      <c r="B2" s="2" t="inlineStr">
        <is>
          <t>Wohnung / Einheit</t>
        </is>
      </c>
      <c r="C2" s="2" t="inlineStr">
        <is>
          <t>Wohnfläche (m²)</t>
        </is>
      </c>
      <c r="D2" s="2" t="inlineStr">
        <is>
          <t>Umlagefähige Kosten (€)</t>
        </is>
      </c>
      <c r="E2" s="2" t="inlineStr">
        <is>
          <t>Modernisierungsumlage 8 % p.a. (€)</t>
        </is>
      </c>
      <c r="F2" s="2" t="inlineStr">
        <is>
          <t>Monatliche Umlage (€)</t>
        </is>
      </c>
      <c r="G2" s="2" t="inlineStr">
        <is>
          <t>Bisherige Kaltmiete (€)</t>
        </is>
      </c>
      <c r="H2" s="2" t="inlineStr">
        <is>
          <t>Neue Kaltmiete vor Prüfung (€)</t>
        </is>
      </c>
      <c r="I2" s="2" t="inlineStr">
        <is>
          <t>Max. zulässige Miete nach Mietspiegel (€)</t>
        </is>
      </c>
      <c r="J2" s="2" t="inlineStr">
        <is>
          <t>Ergebnis Mieterhöhung zulässig?</t>
        </is>
      </c>
      <c r="K2" s="2" t="inlineStr">
        <is>
          <t>Reduzierte Erhöhung (€)</t>
        </is>
      </c>
      <c r="L2" s="2" t="inlineStr">
        <is>
          <t>Neue Kaltmiete nach Prüfung (€)</t>
        </is>
      </c>
      <c r="M2" s="2" t="inlineStr">
        <is>
          <t>Mieterhöhung in %</t>
        </is>
      </c>
      <c r="N2" s="2" t="inlineStr">
        <is>
          <t>Mietrendite nach Modernisierung (%)</t>
        </is>
      </c>
    </row>
    <row r="3">
      <c r="A3" s="3">
        <f>Eingabe_und_Projekte!A3</f>
        <v/>
      </c>
      <c r="B3" s="4">
        <f>Eingabe_und_Projekte!D3</f>
        <v/>
      </c>
      <c r="C3" s="5">
        <f>Eingabe_und_Projekte!F3</f>
        <v/>
      </c>
      <c r="D3" s="6">
        <f>Eingabe_und_Projekte!J3</f>
        <v/>
      </c>
      <c r="E3" s="6">
        <f>D3*0.08</f>
        <v/>
      </c>
      <c r="F3" s="6">
        <f>E3/12</f>
        <v/>
      </c>
      <c r="G3" s="6">
        <f>Eingabe_und_Projekte!G3</f>
        <v/>
      </c>
      <c r="H3" s="6">
        <f>G3+F3</f>
        <v/>
      </c>
      <c r="I3" s="6">
        <f>IFERROR(C3*Eingabe_und_Projekte!N3,0)</f>
        <v/>
      </c>
      <c r="J3" s="3">
        <f>IF(H3&lt;=I3,"Ja","Nein")</f>
        <v/>
      </c>
      <c r="K3" s="6">
        <f>IF(H3&gt;I3,I3-G3,F3)</f>
        <v/>
      </c>
      <c r="L3" s="6">
        <f>G3+K3</f>
        <v/>
      </c>
      <c r="M3" s="18">
        <f>IFERROR((L3-G3)/G3,0)</f>
        <v/>
      </c>
      <c r="N3" s="18">
        <f>IFERROR((L3*12)/Eingabe_und_Projekte!I3,0)</f>
        <v/>
      </c>
    </row>
    <row r="4">
      <c r="A4" s="10">
        <f>Eingabe_und_Projekte!A4</f>
        <v/>
      </c>
      <c r="B4" s="11">
        <f>Eingabe_und_Projekte!D4</f>
        <v/>
      </c>
      <c r="C4" s="12">
        <f>Eingabe_und_Projekte!F4</f>
        <v/>
      </c>
      <c r="D4" s="13">
        <f>Eingabe_und_Projekte!J4</f>
        <v/>
      </c>
      <c r="E4" s="13">
        <f>D4*0.08</f>
        <v/>
      </c>
      <c r="F4" s="13">
        <f>E4/12</f>
        <v/>
      </c>
      <c r="G4" s="13">
        <f>Eingabe_und_Projekte!G4</f>
        <v/>
      </c>
      <c r="H4" s="13">
        <f>G4+F4</f>
        <v/>
      </c>
      <c r="I4" s="13">
        <f>IFERROR(C4*Eingabe_und_Projekte!N4,0)</f>
        <v/>
      </c>
      <c r="J4" s="10">
        <f>IF(H4&lt;=I4,"Ja","Nein")</f>
        <v/>
      </c>
      <c r="K4" s="13">
        <f>IF(H4&gt;I4,I4-G4,F4)</f>
        <v/>
      </c>
      <c r="L4" s="13">
        <f>G4+K4</f>
        <v/>
      </c>
      <c r="M4" s="19">
        <f>IFERROR((L4-G4)/G4,0)</f>
        <v/>
      </c>
      <c r="N4" s="19">
        <f>IFERROR((L4*12)/Eingabe_und_Projekte!I4,0)</f>
        <v/>
      </c>
    </row>
    <row r="5">
      <c r="A5" s="3">
        <f>Eingabe_und_Projekte!A5</f>
        <v/>
      </c>
      <c r="B5" s="4">
        <f>Eingabe_und_Projekte!D5</f>
        <v/>
      </c>
      <c r="C5" s="5">
        <f>Eingabe_und_Projekte!F5</f>
        <v/>
      </c>
      <c r="D5" s="6">
        <f>Eingabe_und_Projekte!J5</f>
        <v/>
      </c>
      <c r="E5" s="6">
        <f>D5*0.08</f>
        <v/>
      </c>
      <c r="F5" s="6">
        <f>E5/12</f>
        <v/>
      </c>
      <c r="G5" s="6">
        <f>Eingabe_und_Projekte!G5</f>
        <v/>
      </c>
      <c r="H5" s="6">
        <f>G5+F5</f>
        <v/>
      </c>
      <c r="I5" s="6">
        <f>IFERROR(C5*Eingabe_und_Projekte!N5,0)</f>
        <v/>
      </c>
      <c r="J5" s="3">
        <f>IF(H5&lt;=I5,"Ja","Nein")</f>
        <v/>
      </c>
      <c r="K5" s="6">
        <f>IF(H5&gt;I5,I5-G5,F5)</f>
        <v/>
      </c>
      <c r="L5" s="6">
        <f>G5+K5</f>
        <v/>
      </c>
      <c r="M5" s="18">
        <f>IFERROR((L5-G5)/G5,0)</f>
        <v/>
      </c>
      <c r="N5" s="18">
        <f>IFERROR((L5*12)/Eingabe_und_Projekte!I5,0)</f>
        <v/>
      </c>
    </row>
    <row r="6">
      <c r="A6" s="10">
        <f>Eingabe_und_Projekte!A6</f>
        <v/>
      </c>
      <c r="B6" s="11">
        <f>Eingabe_und_Projekte!D6</f>
        <v/>
      </c>
      <c r="C6" s="12">
        <f>Eingabe_und_Projekte!F6</f>
        <v/>
      </c>
      <c r="D6" s="13">
        <f>Eingabe_und_Projekte!J6</f>
        <v/>
      </c>
      <c r="E6" s="13">
        <f>D6*0.08</f>
        <v/>
      </c>
      <c r="F6" s="13">
        <f>E6/12</f>
        <v/>
      </c>
      <c r="G6" s="13">
        <f>Eingabe_und_Projekte!G6</f>
        <v/>
      </c>
      <c r="H6" s="13">
        <f>G6+F6</f>
        <v/>
      </c>
      <c r="I6" s="13">
        <f>IFERROR(C6*Eingabe_und_Projekte!N6,0)</f>
        <v/>
      </c>
      <c r="J6" s="10">
        <f>IF(H6&lt;=I6,"Ja","Nein")</f>
        <v/>
      </c>
      <c r="K6" s="13">
        <f>IF(H6&gt;I6,I6-G6,F6)</f>
        <v/>
      </c>
      <c r="L6" s="13">
        <f>G6+K6</f>
        <v/>
      </c>
      <c r="M6" s="19">
        <f>IFERROR((L6-G6)/G6,0)</f>
        <v/>
      </c>
      <c r="N6" s="19">
        <f>IFERROR((L6*12)/Eingabe_und_Projekte!I6,0)</f>
        <v/>
      </c>
    </row>
    <row r="7">
      <c r="A7" s="3">
        <f>Eingabe_und_Projekte!A7</f>
        <v/>
      </c>
      <c r="B7" s="4">
        <f>Eingabe_und_Projekte!D7</f>
        <v/>
      </c>
      <c r="C7" s="5">
        <f>Eingabe_und_Projekte!F7</f>
        <v/>
      </c>
      <c r="D7" s="6">
        <f>Eingabe_und_Projekte!J7</f>
        <v/>
      </c>
      <c r="E7" s="6">
        <f>D7*0.08</f>
        <v/>
      </c>
      <c r="F7" s="6">
        <f>E7/12</f>
        <v/>
      </c>
      <c r="G7" s="6">
        <f>Eingabe_und_Projekte!G7</f>
        <v/>
      </c>
      <c r="H7" s="6">
        <f>G7+F7</f>
        <v/>
      </c>
      <c r="I7" s="6">
        <f>IFERROR(C7*Eingabe_und_Projekte!N7,0)</f>
        <v/>
      </c>
      <c r="J7" s="3">
        <f>IF(H7&lt;=I7,"Ja","Nein")</f>
        <v/>
      </c>
      <c r="K7" s="6">
        <f>IF(H7&gt;I7,I7-G7,F7)</f>
        <v/>
      </c>
      <c r="L7" s="6">
        <f>G7+K7</f>
        <v/>
      </c>
      <c r="M7" s="18">
        <f>IFERROR((L7-G7)/G7,0)</f>
        <v/>
      </c>
      <c r="N7" s="18">
        <f>IFERROR((L7*12)/Eingabe_und_Projekte!I7,0)</f>
        <v/>
      </c>
    </row>
    <row r="8">
      <c r="A8" s="10">
        <f>Eingabe_und_Projekte!A8</f>
        <v/>
      </c>
      <c r="B8" s="11">
        <f>Eingabe_und_Projekte!D8</f>
        <v/>
      </c>
      <c r="C8" s="12">
        <f>Eingabe_und_Projekte!F8</f>
        <v/>
      </c>
      <c r="D8" s="13">
        <f>Eingabe_und_Projekte!J8</f>
        <v/>
      </c>
      <c r="E8" s="13">
        <f>D8*0.08</f>
        <v/>
      </c>
      <c r="F8" s="13">
        <f>E8/12</f>
        <v/>
      </c>
      <c r="G8" s="13">
        <f>Eingabe_und_Projekte!G8</f>
        <v/>
      </c>
      <c r="H8" s="13">
        <f>G8+F8</f>
        <v/>
      </c>
      <c r="I8" s="13">
        <f>IFERROR(C8*Eingabe_und_Projekte!N8,0)</f>
        <v/>
      </c>
      <c r="J8" s="10">
        <f>IF(H8&lt;=I8,"Ja","Nein")</f>
        <v/>
      </c>
      <c r="K8" s="13">
        <f>IF(H8&gt;I8,I8-G8,F8)</f>
        <v/>
      </c>
      <c r="L8" s="13">
        <f>G8+K8</f>
        <v/>
      </c>
      <c r="M8" s="19">
        <f>IFERROR((L8-G8)/G8,0)</f>
        <v/>
      </c>
      <c r="N8" s="19">
        <f>IFERROR((L8*12)/Eingabe_und_Projekte!I8,0)</f>
        <v/>
      </c>
    </row>
    <row r="9">
      <c r="A9" s="3">
        <f>Eingabe_und_Projekte!A9</f>
        <v/>
      </c>
      <c r="B9" s="4">
        <f>Eingabe_und_Projekte!D9</f>
        <v/>
      </c>
      <c r="C9" s="5">
        <f>Eingabe_und_Projekte!F9</f>
        <v/>
      </c>
      <c r="D9" s="6">
        <f>Eingabe_und_Projekte!J9</f>
        <v/>
      </c>
      <c r="E9" s="6">
        <f>D9*0.08</f>
        <v/>
      </c>
      <c r="F9" s="6">
        <f>E9/12</f>
        <v/>
      </c>
      <c r="G9" s="6">
        <f>Eingabe_und_Projekte!G9</f>
        <v/>
      </c>
      <c r="H9" s="6">
        <f>G9+F9</f>
        <v/>
      </c>
      <c r="I9" s="6">
        <f>IFERROR(C9*Eingabe_und_Projekte!N9,0)</f>
        <v/>
      </c>
      <c r="J9" s="3">
        <f>IF(H9&lt;=I9,"Ja","Nein")</f>
        <v/>
      </c>
      <c r="K9" s="6">
        <f>IF(H9&gt;I9,I9-G9,F9)</f>
        <v/>
      </c>
      <c r="L9" s="6">
        <f>G9+K9</f>
        <v/>
      </c>
      <c r="M9" s="18">
        <f>IFERROR((L9-G9)/G9,0)</f>
        <v/>
      </c>
      <c r="N9" s="18">
        <f>IFERROR((L9*12)/Eingabe_und_Projekte!I9,0)</f>
        <v/>
      </c>
    </row>
    <row r="10">
      <c r="A10" s="10">
        <f>Eingabe_und_Projekte!A10</f>
        <v/>
      </c>
      <c r="B10" s="11">
        <f>Eingabe_und_Projekte!D10</f>
        <v/>
      </c>
      <c r="C10" s="12">
        <f>Eingabe_und_Projekte!F10</f>
        <v/>
      </c>
      <c r="D10" s="13">
        <f>Eingabe_und_Projekte!J10</f>
        <v/>
      </c>
      <c r="E10" s="13">
        <f>D10*0.08</f>
        <v/>
      </c>
      <c r="F10" s="13">
        <f>E10/12</f>
        <v/>
      </c>
      <c r="G10" s="13">
        <f>Eingabe_und_Projekte!G10</f>
        <v/>
      </c>
      <c r="H10" s="13">
        <f>G10+F10</f>
        <v/>
      </c>
      <c r="I10" s="13">
        <f>IFERROR(C10*Eingabe_und_Projekte!N10,0)</f>
        <v/>
      </c>
      <c r="J10" s="10">
        <f>IF(H10&lt;=I10,"Ja","Nein")</f>
        <v/>
      </c>
      <c r="K10" s="13">
        <f>IF(H10&gt;I10,I10-G10,F10)</f>
        <v/>
      </c>
      <c r="L10" s="13">
        <f>G10+K10</f>
        <v/>
      </c>
      <c r="M10" s="19">
        <f>IFERROR((L10-G10)/G10,0)</f>
        <v/>
      </c>
      <c r="N10" s="19">
        <f>IFERROR((L10*12)/Eingabe_und_Projekte!I10,0)</f>
        <v/>
      </c>
    </row>
    <row r="11">
      <c r="A11" s="3">
        <f>Eingabe_und_Projekte!A11</f>
        <v/>
      </c>
      <c r="B11" s="4">
        <f>Eingabe_und_Projekte!D11</f>
        <v/>
      </c>
      <c r="C11" s="5">
        <f>Eingabe_und_Projekte!F11</f>
        <v/>
      </c>
      <c r="D11" s="6">
        <f>Eingabe_und_Projekte!J11</f>
        <v/>
      </c>
      <c r="E11" s="6">
        <f>D11*0.08</f>
        <v/>
      </c>
      <c r="F11" s="6">
        <f>E11/12</f>
        <v/>
      </c>
      <c r="G11" s="6">
        <f>Eingabe_und_Projekte!G11</f>
        <v/>
      </c>
      <c r="H11" s="6">
        <f>G11+F11</f>
        <v/>
      </c>
      <c r="I11" s="6">
        <f>IFERROR(C11*Eingabe_und_Projekte!N11,0)</f>
        <v/>
      </c>
      <c r="J11" s="3">
        <f>IF(H11&lt;=I11,"Ja","Nein")</f>
        <v/>
      </c>
      <c r="K11" s="6">
        <f>IF(H11&gt;I11,I11-G11,F11)</f>
        <v/>
      </c>
      <c r="L11" s="6">
        <f>G11+K11</f>
        <v/>
      </c>
      <c r="M11" s="18">
        <f>IFERROR((L11-G11)/G11,0)</f>
        <v/>
      </c>
      <c r="N11" s="18">
        <f>IFERROR((L11*12)/Eingabe_und_Projekte!I11,0)</f>
        <v/>
      </c>
    </row>
    <row r="12">
      <c r="A12" s="10">
        <f>Eingabe_und_Projekte!A12</f>
        <v/>
      </c>
      <c r="B12" s="11">
        <f>Eingabe_und_Projekte!D12</f>
        <v/>
      </c>
      <c r="C12" s="12">
        <f>Eingabe_und_Projekte!F12</f>
        <v/>
      </c>
      <c r="D12" s="13">
        <f>Eingabe_und_Projekte!J12</f>
        <v/>
      </c>
      <c r="E12" s="13">
        <f>D12*0.08</f>
        <v/>
      </c>
      <c r="F12" s="13">
        <f>E12/12</f>
        <v/>
      </c>
      <c r="G12" s="13">
        <f>Eingabe_und_Projekte!G12</f>
        <v/>
      </c>
      <c r="H12" s="13">
        <f>G12+F12</f>
        <v/>
      </c>
      <c r="I12" s="13">
        <f>IFERROR(C12*Eingabe_und_Projekte!N12,0)</f>
        <v/>
      </c>
      <c r="J12" s="10">
        <f>IF(H12&lt;=I12,"Ja","Nein")</f>
        <v/>
      </c>
      <c r="K12" s="13">
        <f>IF(H12&gt;I12,I12-G12,F12)</f>
        <v/>
      </c>
      <c r="L12" s="13">
        <f>G12+K12</f>
        <v/>
      </c>
      <c r="M12" s="19">
        <f>IFERROR((L12-G12)/G12,0)</f>
        <v/>
      </c>
      <c r="N12" s="19">
        <f>IFERROR((L12*12)/Eingabe_und_Projekte!I12,0)</f>
        <v/>
      </c>
    </row>
  </sheetData>
  <mergeCells count="1">
    <mergeCell ref="A1:N1"/>
  </mergeCells>
  <conditionalFormatting sqref="J3:J12">
    <cfRule type="expression" priority="1" dxfId="0" stopIfTrue="1">
      <formula>J3="Nein"</formula>
    </cfRule>
    <cfRule type="expression" priority="2" dxfId="1" stopIfTrue="1">
      <formula>J3="Ja"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7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2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6" customHeight="1">
      <c r="A1" s="1" t="inlineStr">
        <is>
          <t>Management-Dashboard: Modernisierung &amp; Mieterhöhung</t>
        </is>
      </c>
    </row>
    <row r="2"/>
    <row r="3">
      <c r="A3" s="20" t="inlineStr">
        <is>
          <t>Kennzahl</t>
        </is>
      </c>
      <c r="B3" s="20" t="inlineStr">
        <is>
          <t>Wert</t>
        </is>
      </c>
    </row>
    <row r="4">
      <c r="A4" s="4" t="inlineStr">
        <is>
          <t>Gesamte Modernisierungskosten brutto</t>
        </is>
      </c>
      <c r="B4" s="21">
        <f>SUM(Eingabe_und_Projekte!I3:I12)</f>
        <v/>
      </c>
    </row>
    <row r="5">
      <c r="A5" s="11" t="inlineStr">
        <is>
          <t>Davon umlagefähig</t>
        </is>
      </c>
      <c r="B5" s="22">
        <f>SUM(Eingabe_und_Projekte!J3:J12)</f>
        <v/>
      </c>
    </row>
    <row r="6">
      <c r="A6" s="4" t="inlineStr">
        <is>
          <t>Davon nicht umlagefähig</t>
        </is>
      </c>
      <c r="B6" s="21">
        <f>SUM(Eingabe_und_Projekte!K3:K12)</f>
        <v/>
      </c>
    </row>
    <row r="7">
      <c r="A7" s="11" t="inlineStr">
        <is>
          <t>Durchschnittliche Mieterhöhung (%)</t>
        </is>
      </c>
      <c r="B7" s="23">
        <f>IFERROR(AVERAGE(Berechnung_Mieterhöhung!M3:M12),0)</f>
        <v/>
      </c>
    </row>
    <row r="8">
      <c r="A8" s="4" t="inlineStr">
        <is>
          <t>Durchschnittliche neue Kaltmiete</t>
        </is>
      </c>
      <c r="B8" s="21">
        <f>IFERROR(AVERAGE(Berechnung_Mieterhöhung!L3:L12),0)</f>
        <v/>
      </c>
    </row>
    <row r="9">
      <c r="A9" s="11" t="inlineStr">
        <is>
          <t>Anzahl geprüfter Einheiten</t>
        </is>
      </c>
      <c r="B9" s="24">
        <f>COUNTA(Eingabe_und_Projekte!A3:A12)</f>
        <v/>
      </c>
    </row>
    <row r="10">
      <c r="A10" s="4" t="inlineStr">
        <is>
          <t>Anzahl zulässiger Erhöhungen</t>
        </is>
      </c>
      <c r="B10" s="25">
        <f>COUNTIF(Berechnung_Mieterhöhung!J3:J12,"Ja")</f>
        <v/>
      </c>
    </row>
    <row r="11">
      <c r="A11" s="11" t="inlineStr">
        <is>
          <t>Anzahl gekappter Erhöhungen</t>
        </is>
      </c>
      <c r="B11" s="24">
        <f>COUNTIF(Berechnung_Mieterhöhung!J3:J12,"Nein")</f>
        <v/>
      </c>
    </row>
    <row r="12"/>
    <row r="13"/>
    <row r="14">
      <c r="A14" s="16" t="inlineStr">
        <is>
          <t>Vergleich Kaltmiete je Einheit</t>
        </is>
      </c>
    </row>
    <row r="15">
      <c r="A15" s="26" t="inlineStr">
        <is>
          <t>Einheit</t>
        </is>
      </c>
      <c r="B15" s="26" t="inlineStr">
        <is>
          <t>Aktuelle Kaltmiete (€)</t>
        </is>
      </c>
      <c r="C15" s="26" t="inlineStr">
        <is>
          <t>Neue Kaltmiete nach Prüfung (€)</t>
        </is>
      </c>
    </row>
    <row r="16">
      <c r="A16" s="3">
        <f>Berechnung_Mieterhöhung!B3</f>
        <v/>
      </c>
      <c r="B16" s="6">
        <f>Berechnung_Mieterhöhung!G3</f>
        <v/>
      </c>
      <c r="C16" s="6">
        <f>Berechnung_Mieterhöhung!L3</f>
        <v/>
      </c>
    </row>
    <row r="17">
      <c r="A17" s="10">
        <f>Berechnung_Mieterhöhung!B4</f>
        <v/>
      </c>
      <c r="B17" s="13">
        <f>Berechnung_Mieterhöhung!G4</f>
        <v/>
      </c>
      <c r="C17" s="13">
        <f>Berechnung_Mieterhöhung!L4</f>
        <v/>
      </c>
    </row>
    <row r="18">
      <c r="A18" s="3">
        <f>Berechnung_Mieterhöhung!B5</f>
        <v/>
      </c>
      <c r="B18" s="6">
        <f>Berechnung_Mieterhöhung!G5</f>
        <v/>
      </c>
      <c r="C18" s="6">
        <f>Berechnung_Mieterhöhung!L5</f>
        <v/>
      </c>
    </row>
    <row r="19">
      <c r="A19" s="10">
        <f>Berechnung_Mieterhöhung!B6</f>
        <v/>
      </c>
      <c r="B19" s="13">
        <f>Berechnung_Mieterhöhung!G6</f>
        <v/>
      </c>
      <c r="C19" s="13">
        <f>Berechnung_Mieterhöhung!L6</f>
        <v/>
      </c>
    </row>
    <row r="20">
      <c r="A20" s="3">
        <f>Berechnung_Mieterhöhung!B7</f>
        <v/>
      </c>
      <c r="B20" s="6">
        <f>Berechnung_Mieterhöhung!G7</f>
        <v/>
      </c>
      <c r="C20" s="6">
        <f>Berechnung_Mieterhöhung!L7</f>
        <v/>
      </c>
    </row>
    <row r="21">
      <c r="A21" s="10">
        <f>Berechnung_Mieterhöhung!B8</f>
        <v/>
      </c>
      <c r="B21" s="13">
        <f>Berechnung_Mieterhöhung!G8</f>
        <v/>
      </c>
      <c r="C21" s="13">
        <f>Berechnung_Mieterhöhung!L8</f>
        <v/>
      </c>
    </row>
    <row r="22">
      <c r="A22" s="3">
        <f>Berechnung_Mieterhöhung!B9</f>
        <v/>
      </c>
      <c r="B22" s="6">
        <f>Berechnung_Mieterhöhung!G9</f>
        <v/>
      </c>
      <c r="C22" s="6">
        <f>Berechnung_Mieterhöhung!L9</f>
        <v/>
      </c>
    </row>
    <row r="23">
      <c r="A23" s="10">
        <f>Berechnung_Mieterhöhung!B10</f>
        <v/>
      </c>
      <c r="B23" s="13">
        <f>Berechnung_Mieterhöhung!G10</f>
        <v/>
      </c>
      <c r="C23" s="13">
        <f>Berechnung_Mieterhöhung!L10</f>
        <v/>
      </c>
    </row>
    <row r="24">
      <c r="A24" s="3">
        <f>Berechnung_Mieterhöhung!B11</f>
        <v/>
      </c>
      <c r="B24" s="6">
        <f>Berechnung_Mieterhöhung!G11</f>
        <v/>
      </c>
      <c r="C24" s="6">
        <f>Berechnung_Mieterhöhung!L11</f>
        <v/>
      </c>
    </row>
    <row r="25">
      <c r="A25" s="10">
        <f>Berechnung_Mieterhöhung!B12</f>
        <v/>
      </c>
      <c r="B25" s="13">
        <f>Berechnung_Mieterhöhung!G12</f>
        <v/>
      </c>
      <c r="C25" s="13">
        <f>Berechnung_Mieterhöhung!L12</f>
        <v/>
      </c>
    </row>
    <row r="26"/>
    <row r="27"/>
    <row r="28">
      <c r="A28" s="16" t="inlineStr">
        <is>
          <t>Kostenanteile Modernisierung</t>
        </is>
      </c>
    </row>
    <row r="29">
      <c r="A29" s="20" t="inlineStr">
        <is>
          <t>Kategorie</t>
        </is>
      </c>
      <c r="B29" s="20" t="inlineStr">
        <is>
          <t>Betrag (€)</t>
        </is>
      </c>
    </row>
    <row r="30">
      <c r="A30" s="27" t="inlineStr">
        <is>
          <t>Umlagefähig</t>
        </is>
      </c>
      <c r="B30" s="28">
        <f>B5</f>
        <v/>
      </c>
    </row>
    <row r="31">
      <c r="A31" s="29" t="inlineStr">
        <is>
          <t>Nicht umlagefähig</t>
        </is>
      </c>
      <c r="B31" s="30">
        <f>B6</f>
        <v/>
      </c>
    </row>
    <row r="32"/>
    <row r="33"/>
    <row r="34"/>
    <row r="35"/>
    <row r="36"/>
    <row r="37"/>
    <row r="38"/>
    <row r="39"/>
    <row r="40"/>
    <row r="41"/>
    <row r="42"/>
    <row r="43"/>
    <row r="44">
      <c r="A44" s="16" t="inlineStr">
        <is>
          <t>Mietentwicklung nach Modernisierung (Ø, 12 Monate)</t>
        </is>
      </c>
    </row>
    <row r="45">
      <c r="A45" s="26" t="inlineStr">
        <is>
          <t>Monat</t>
        </is>
      </c>
      <c r="B45" s="26" t="inlineStr">
        <is>
          <t>Basis-Kaltmiete Ø (€)</t>
        </is>
      </c>
      <c r="C45" s="26" t="inlineStr">
        <is>
          <t>Kaltmiete nach Modernisierung Ø (€)</t>
        </is>
      </c>
    </row>
    <row r="46">
      <c r="A46" s="10" t="n">
        <v>1</v>
      </c>
      <c r="B46" s="13">
        <f>IFERROR(AVERAGE(Berechnung_Mieterhöhung!G3:G12),0)</f>
        <v/>
      </c>
      <c r="C46" s="13">
        <f>IFERROR(AVERAGE(Berechnung_Mieterhöhung!G3:G12),0)</f>
        <v/>
      </c>
    </row>
    <row r="47">
      <c r="A47" s="3" t="n">
        <v>2</v>
      </c>
      <c r="B47" s="6">
        <f>IFERROR(AVERAGE(Berechnung_Mieterhöhung!G3:G12),0)</f>
        <v/>
      </c>
      <c r="C47" s="6">
        <f>IFERROR(AVERAGE(Berechnung_Mieterhöhung!G3:G12),0)</f>
        <v/>
      </c>
    </row>
    <row r="48">
      <c r="A48" s="10" t="n">
        <v>3</v>
      </c>
      <c r="B48" s="13">
        <f>IFERROR(AVERAGE(Berechnung_Mieterhöhung!G3:G12),0)</f>
        <v/>
      </c>
      <c r="C48" s="13">
        <f>IFERROR(AVERAGE(Berechnung_Mieterhöhung!G3:G12),0)</f>
        <v/>
      </c>
    </row>
    <row r="49">
      <c r="A49" s="3" t="n">
        <v>4</v>
      </c>
      <c r="B49" s="6">
        <f>IFERROR(AVERAGE(Berechnung_Mieterhöhung!G3:G12),0)</f>
        <v/>
      </c>
      <c r="C49" s="6">
        <f>IFERROR(AVERAGE(Berechnung_Mieterhöhung!G3:G12),0)</f>
        <v/>
      </c>
    </row>
    <row r="50">
      <c r="A50" s="10" t="n">
        <v>5</v>
      </c>
      <c r="B50" s="13">
        <f>IFERROR(AVERAGE(Berechnung_Mieterhöhung!G3:G12),0)</f>
        <v/>
      </c>
      <c r="C50" s="13">
        <f>IFERROR(AVERAGE(Berechnung_Mieterhöhung!G3:G12),0)</f>
        <v/>
      </c>
    </row>
    <row r="51">
      <c r="A51" s="3" t="n">
        <v>6</v>
      </c>
      <c r="B51" s="6">
        <f>IFERROR(AVERAGE(Berechnung_Mieterhöhung!G3:G12),0)</f>
        <v/>
      </c>
      <c r="C51" s="6">
        <f>IFERROR(AVERAGE(Berechnung_Mieterhöhung!G3:G12),0)</f>
        <v/>
      </c>
    </row>
    <row r="52">
      <c r="A52" s="10" t="n">
        <v>7</v>
      </c>
      <c r="B52" s="13">
        <f>IFERROR(AVERAGE(Berechnung_Mieterhöhung!G3:G12),0)</f>
        <v/>
      </c>
      <c r="C52" s="13">
        <f>IFERROR(AVERAGE(Berechnung_Mieterhöhung!L3:L12),0)</f>
        <v/>
      </c>
    </row>
    <row r="53">
      <c r="A53" s="3" t="n">
        <v>8</v>
      </c>
      <c r="B53" s="6">
        <f>IFERROR(AVERAGE(Berechnung_Mieterhöhung!G3:G12),0)</f>
        <v/>
      </c>
      <c r="C53" s="6">
        <f>IFERROR(AVERAGE(Berechnung_Mieterhöhung!L3:L12),0)</f>
        <v/>
      </c>
    </row>
    <row r="54">
      <c r="A54" s="10" t="n">
        <v>9</v>
      </c>
      <c r="B54" s="13">
        <f>IFERROR(AVERAGE(Berechnung_Mieterhöhung!G3:G12),0)</f>
        <v/>
      </c>
      <c r="C54" s="13">
        <f>IFERROR(AVERAGE(Berechnung_Mieterhöhung!L3:L12),0)</f>
        <v/>
      </c>
    </row>
    <row r="55">
      <c r="A55" s="3" t="n">
        <v>10</v>
      </c>
      <c r="B55" s="6">
        <f>IFERROR(AVERAGE(Berechnung_Mieterhöhung!G3:G12),0)</f>
        <v/>
      </c>
      <c r="C55" s="6">
        <f>IFERROR(AVERAGE(Berechnung_Mieterhöhung!L3:L12),0)</f>
        <v/>
      </c>
    </row>
    <row r="56">
      <c r="A56" s="10" t="n">
        <v>11</v>
      </c>
      <c r="B56" s="13">
        <f>IFERROR(AVERAGE(Berechnung_Mieterhöhung!G3:G12),0)</f>
        <v/>
      </c>
      <c r="C56" s="13">
        <f>IFERROR(AVERAGE(Berechnung_Mieterhöhung!L3:L12),0)</f>
        <v/>
      </c>
    </row>
    <row r="57">
      <c r="A57" s="3" t="n">
        <v>12</v>
      </c>
      <c r="B57" s="6">
        <f>IFERROR(AVERAGE(Berechnung_Mieterhöhung!G3:G12),0)</f>
        <v/>
      </c>
      <c r="C57" s="6">
        <f>IFERROR(AVERAGE(Berechnung_Mieterhöhung!L3:L12),0)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32" customWidth="1" min="1" max="1"/>
    <col width="90" customWidth="1" min="2" max="2"/>
  </cols>
  <sheetData>
    <row r="1" ht="26" customHeight="1">
      <c r="A1" s="1" t="inlineStr">
        <is>
          <t>Hinweise, rechtlicher Rahmen und Anleitung</t>
        </is>
      </c>
    </row>
    <row r="2"/>
    <row r="3">
      <c r="A3" s="31" t="inlineStr">
        <is>
          <t>Thema</t>
        </is>
      </c>
      <c r="B3" s="31" t="inlineStr">
        <is>
          <t>Erläuterung</t>
        </is>
      </c>
    </row>
    <row r="4" ht="34" customHeight="1">
      <c r="A4" s="32" t="inlineStr">
        <is>
          <t>Modernisierungsumlage § 559 BGB</t>
        </is>
      </c>
      <c r="B4" s="4" t="inlineStr">
        <is>
          <t>Vermieter können grundsätzlich 8 % p.a. der umlagefähigen Modernisierungskosten auf die Jahresmiete umlegen. Reine Instandhaltungskosten sind nicht umlagefähig.</t>
        </is>
      </c>
    </row>
    <row r="5" ht="34" customHeight="1">
      <c r="A5" s="33" t="inlineStr">
        <is>
          <t>Abgrenzung Modernisierung vs. Instandhaltung</t>
        </is>
      </c>
      <c r="B5" s="11" t="inlineStr">
        <is>
          <t>Modernisierung = nachhaltige Verbesserung des Gebrauchswerts, der allgemeinen Wohnverhältnisse oder Energieeinsparung. Instandhaltung = reine Erhaltung/Reparatur des bestehenden Zustands und ist NICHT umlagefähig.</t>
        </is>
      </c>
    </row>
    <row r="6" ht="34" customHeight="1">
      <c r="A6" s="32" t="inlineStr">
        <is>
          <t>Mietspiegel prüfen</t>
        </is>
      </c>
      <c r="B6" s="4" t="inlineStr">
        <is>
          <t>Die neue Kaltmiete sollte stets mit dem örtlichen Mietspiegel bzw. der ortsüblichen Vergleichsmiete abgeglichen werden, um Streitigkeiten zu vermeiden.</t>
        </is>
      </c>
    </row>
    <row r="7" ht="34" customHeight="1">
      <c r="A7" s="33" t="inlineStr">
        <is>
          <t>Kappungsgrenzen beachten</t>
        </is>
      </c>
      <c r="B7" s="11" t="inlineStr">
        <is>
          <t>Je nach Bundesland und Kommune gelten unterschiedliche Kappungsgrenzen (z. B. 15 % oder 20 % innerhalb von drei Jahren) bei angespanntem Wohnungsmarkt. Diese Vorlage bildet eine vereinfachte Prüfung ab.</t>
        </is>
      </c>
    </row>
    <row r="8" ht="34" customHeight="1">
      <c r="A8" s="32" t="inlineStr">
        <is>
          <t>Energetische Maßnahmen</t>
        </is>
      </c>
      <c r="B8" s="4" t="inlineStr">
        <is>
          <t>Bei energetischen Modernisierungen (Fassadendämmung, Heizungstausch, Fenster) gelten häufig Sonderregelungen und Förderprogramme (z. B. KfW/BAFA), die die tatsächlich umlagefähigen Kosten reduzieren können.</t>
        </is>
      </c>
    </row>
    <row r="9" ht="34" customHeight="1">
      <c r="A9" s="33" t="inlineStr">
        <is>
          <t>Ankündigungsfrist</t>
        </is>
      </c>
      <c r="B9" s="11" t="inlineStr">
        <is>
          <t>Modernisierungsmaßnahmen sind dem Mieter grundsätzlich mindestens drei Monate vor Beginn schriftlich anzukündigen (Art, Umfang, Beginn, Dauer, voraussichtliche Mieterhöhung).</t>
        </is>
      </c>
    </row>
    <row r="10" ht="34" customHeight="1">
      <c r="A10" s="32" t="inlineStr">
        <is>
          <t>Härtefallregelung</t>
        </is>
      </c>
      <c r="B10" s="4" t="inlineStr">
        <is>
          <t>Mieter können bei unzumutbarer wirtschaftlicher Härte der Mieterhöhung ganz oder teilweise widersprechen. Dies ist in dieser Kalkulation nicht automatisiert abgebildet.</t>
        </is>
      </c>
    </row>
    <row r="11" ht="34" customHeight="1">
      <c r="A11" s="33" t="inlineStr">
        <is>
          <t>Sheet Eingabe_und_Projekte</t>
        </is>
      </c>
      <c r="B11" s="11" t="inlineStr">
        <is>
          <t>Erfassen Sie hier alle Projekt- und Objektdaten je Wohnung: Adresse, Mieter, Fläche, aktuelle Miete, geplante Maßnahme sowie Kosten (gesamt, umlagefähig, nicht umlagefähig).</t>
        </is>
      </c>
    </row>
    <row r="12" ht="34" customHeight="1">
      <c r="A12" s="32" t="inlineStr">
        <is>
          <t>Sheet Berechnung_Mieterhöhung</t>
        </is>
      </c>
      <c r="B12" s="4" t="inlineStr">
        <is>
          <t>Hier erfolgt automatisch die Berechnung der 8 %-Umlage, der neuen Kaltmiete, der Prüfung gegen den Mietspiegel sowie der resultierenden Mietrendite.</t>
        </is>
      </c>
    </row>
    <row r="13" ht="34" customHeight="1">
      <c r="A13" s="33" t="inlineStr">
        <is>
          <t>Sheet Übersicht_Dashboard</t>
        </is>
      </c>
      <c r="B13" s="11" t="inlineStr">
        <is>
          <t>Zeigt zentrale Kennzahlen sowie Diagramme zum Vergleich der Mieten, zur Kostenverteilung und zur Mietentwicklung über die Zeit.</t>
        </is>
      </c>
    </row>
    <row r="14" ht="34" customHeight="1">
      <c r="A14" s="32" t="inlineStr">
        <is>
          <t>Kein Rechtsrat</t>
        </is>
      </c>
      <c r="B14" s="4" t="inlineStr">
        <is>
          <t>Diese Vorlage dient ausschließlich zur unverbindlichen kaufmännischen Kalkulation und ersetzt keine individuelle Rechtsberatung durch einen Fachanwalt für Mietrecht oder Haus- und Grundbesitzerverein.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2026-07-01T23:43:54Z</dcterms:created>
  <dcterms:modified xmlns:dcterms="http://purl.org/dc/terms/" xmlns:xsi="http://www.w3.org/2001/XMLSchema-instance" xsi:type="dcterms:W3CDTF">2026-07-01T23:43:54Z</dcterms:modified>
</cp:coreProperties>
</file>