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nleitung" sheetId="1" state="visible" r:id="rId1"/>
    <sheet xmlns:r="http://schemas.openxmlformats.org/officeDocument/2006/relationships" name="Einheiten" sheetId="2" state="visible" r:id="rId2"/>
    <sheet xmlns:r="http://schemas.openxmlformats.org/officeDocument/2006/relationships" name="Kosten und Verteilung" sheetId="3" state="visible" r:id="rId3"/>
  </sheets>
  <definedNames>
    <definedName name="_xlnm._FilterDatabase" localSheetId="1" hidden="1">'Einheiten'!$A$1:$L$11</definedName>
  </definedNames>
  <calcPr calcId="124519" fullCalcOnLoad="1"/>
</workbook>
</file>

<file path=xl/styles.xml><?xml version="1.0" encoding="utf-8"?>
<styleSheet xmlns="http://schemas.openxmlformats.org/spreadsheetml/2006/main">
  <numFmts count="3">
    <numFmt numFmtId="164" formatCode="0.0"/>
    <numFmt numFmtId="165" formatCode="#,##0.00 &quot;€&quot;"/>
    <numFmt numFmtId="166" formatCode="DD.MM.YYYY"/>
  </numFmts>
  <fonts count="11">
    <font>
      <name val="Calibri"/>
      <family val="2"/>
      <color theme="1"/>
      <sz val="11"/>
      <scheme val="minor"/>
    </font>
    <font>
      <b val="1"/>
      <color rgb="001E293B"/>
      <sz val="14"/>
    </font>
    <font>
      <i val="1"/>
      <color rgb="00475569"/>
    </font>
    <font>
      <sz val="11"/>
    </font>
    <font>
      <b val="1"/>
      <color rgb="00C8102E"/>
    </font>
    <font>
      <i val="1"/>
      <sz val="11"/>
    </font>
    <font>
      <b val="1"/>
    </font>
    <font>
      <b val="1"/>
      <color rgb="00FFFFFF"/>
      <sz val="11"/>
    </font>
    <font>
      <b val="1"/>
      <sz val="11"/>
    </font>
    <font>
      <b val="1"/>
      <color rgb="0016A34A"/>
    </font>
    <font>
      <b val="1"/>
      <color rgb="00DC2626"/>
    </font>
  </fonts>
  <fills count="7">
    <fill>
      <patternFill/>
    </fill>
    <fill>
      <patternFill patternType="gray125"/>
    </fill>
    <fill>
      <patternFill patternType="solid">
        <fgColor rgb="001E293B"/>
      </patternFill>
    </fill>
    <fill>
      <patternFill patternType="solid">
        <fgColor rgb="00F8FAFC"/>
      </patternFill>
    </fill>
    <fill>
      <patternFill patternType="solid">
        <fgColor rgb="00FFFBEB"/>
      </patternFill>
    </fill>
    <fill>
      <patternFill patternType="solid">
        <fgColor rgb="00FFFFFF"/>
      </patternFill>
    </fill>
    <fill>
      <patternFill patternType="solid">
        <fgColor rgb="00C8102E"/>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44">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wrapText="1"/>
    </xf>
    <xf numFmtId="0" fontId="4" fillId="0" borderId="0" pivotButton="0" quotePrefix="0" xfId="0"/>
    <xf numFmtId="0" fontId="5" fillId="0" borderId="0" applyAlignment="1" pivotButton="0" quotePrefix="0" xfId="0">
      <alignment vertical="top" wrapText="1"/>
    </xf>
    <xf numFmtId="0" fontId="6" fillId="0" borderId="0" pivotButton="0" quotePrefix="0" xfId="0"/>
    <xf numFmtId="0" fontId="0" fillId="0" borderId="0" applyAlignment="1" pivotButton="0" quotePrefix="0" xfId="0">
      <alignment vertical="top" wrapText="1"/>
    </xf>
    <xf numFmtId="0" fontId="7" fillId="2" borderId="1" applyAlignment="1" pivotButton="0" quotePrefix="0" xfId="0">
      <alignment horizontal="center" vertical="center" wrapText="1"/>
    </xf>
    <xf numFmtId="0" fontId="0" fillId="3" borderId="1" applyAlignment="1" pivotButton="0" quotePrefix="0" xfId="0">
      <alignment horizontal="left" vertical="center"/>
    </xf>
    <xf numFmtId="164" fontId="0" fillId="4" borderId="1" applyAlignment="1" pivotButton="0" quotePrefix="0" xfId="0">
      <alignment horizontal="right" vertical="center"/>
    </xf>
    <xf numFmtId="1" fontId="0" fillId="4" borderId="1" applyAlignment="1" pivotButton="0" quotePrefix="0" xfId="0">
      <alignment horizontal="right" vertical="center"/>
    </xf>
    <xf numFmtId="10" fontId="0" fillId="3" borderId="1" applyAlignment="1" pivotButton="0" quotePrefix="0" xfId="0">
      <alignment horizontal="right" vertical="center"/>
    </xf>
    <xf numFmtId="0" fontId="0" fillId="3" borderId="1" applyAlignment="1" pivotButton="0" quotePrefix="0" xfId="0">
      <alignment horizontal="center" vertical="center"/>
    </xf>
    <xf numFmtId="0" fontId="0" fillId="5" borderId="1" applyAlignment="1" pivotButton="0" quotePrefix="0" xfId="0">
      <alignment horizontal="left" vertical="center"/>
    </xf>
    <xf numFmtId="10" fontId="0" fillId="5" borderId="1" applyAlignment="1" pivotButton="0" quotePrefix="0" xfId="0">
      <alignment horizontal="right" vertical="center"/>
    </xf>
    <xf numFmtId="0" fontId="0" fillId="5" borderId="1" applyAlignment="1" pivotButton="0" quotePrefix="0" xfId="0">
      <alignment horizontal="center" vertical="center"/>
    </xf>
    <xf numFmtId="0" fontId="7" fillId="6" borderId="1" pivotButton="0" quotePrefix="0" xfId="0"/>
    <xf numFmtId="0" fontId="0" fillId="6" borderId="1" pivotButton="0" quotePrefix="0" xfId="0"/>
    <xf numFmtId="0" fontId="8" fillId="0" borderId="0" applyAlignment="1" pivotButton="0" quotePrefix="0" xfId="0">
      <alignment horizontal="left" vertical="center"/>
    </xf>
    <xf numFmtId="164" fontId="9" fillId="0" borderId="1" applyAlignment="1" pivotButton="0" quotePrefix="0" xfId="0">
      <alignment horizontal="right" vertical="center"/>
    </xf>
    <xf numFmtId="1" fontId="9" fillId="0" borderId="1" applyAlignment="1" pivotButton="0" quotePrefix="0" xfId="0">
      <alignment horizontal="right" vertical="center"/>
    </xf>
    <xf numFmtId="165" fontId="0" fillId="4" borderId="1" applyAlignment="1" pivotButton="0" quotePrefix="0" xfId="0">
      <alignment horizontal="right" vertical="center"/>
    </xf>
    <xf numFmtId="0" fontId="0" fillId="4" borderId="1" applyAlignment="1" pivotButton="0" quotePrefix="0" xfId="0">
      <alignment horizontal="center" vertical="center"/>
    </xf>
    <xf numFmtId="166" fontId="0" fillId="3" borderId="1" applyAlignment="1" pivotButton="0" quotePrefix="0" xfId="0">
      <alignment horizontal="center" vertical="center"/>
    </xf>
    <xf numFmtId="166" fontId="0" fillId="5" borderId="1" applyAlignment="1" pivotButton="0" quotePrefix="0" xfId="0">
      <alignment horizontal="center" vertical="center"/>
    </xf>
    <xf numFmtId="0" fontId="8" fillId="0" borderId="0" pivotButton="0" quotePrefix="0" xfId="0"/>
    <xf numFmtId="165" fontId="9" fillId="0" borderId="1" pivotButton="0" quotePrefix="0" xfId="0"/>
    <xf numFmtId="165" fontId="10" fillId="0" borderId="1" pivotButton="0" quotePrefix="0" xfId="0"/>
    <xf numFmtId="0" fontId="8" fillId="0" borderId="1" pivotButton="0" quotePrefix="0" xfId="0"/>
    <xf numFmtId="1" fontId="0" fillId="3" borderId="1" applyAlignment="1" pivotButton="0" quotePrefix="0" xfId="0">
      <alignment horizontal="right" vertical="center"/>
    </xf>
    <xf numFmtId="164" fontId="0" fillId="3" borderId="1" applyAlignment="1" pivotButton="0" quotePrefix="0" xfId="0">
      <alignment horizontal="right" vertical="center"/>
    </xf>
    <xf numFmtId="165" fontId="0" fillId="3" borderId="1" applyAlignment="1" pivotButton="0" quotePrefix="0" xfId="0">
      <alignment horizontal="right" vertical="center"/>
    </xf>
    <xf numFmtId="1" fontId="0" fillId="5" borderId="1" applyAlignment="1" pivotButton="0" quotePrefix="0" xfId="0">
      <alignment horizontal="right" vertical="center"/>
    </xf>
    <xf numFmtId="164" fontId="0" fillId="5" borderId="1" applyAlignment="1" pivotButton="0" quotePrefix="0" xfId="0">
      <alignment horizontal="right" vertical="center"/>
    </xf>
    <xf numFmtId="165" fontId="0" fillId="5" borderId="1" applyAlignment="1" pivotButton="0" quotePrefix="0" xfId="0">
      <alignment horizontal="right" vertical="center"/>
    </xf>
    <xf numFmtId="0" fontId="8" fillId="0" borderId="1" applyAlignment="1" pivotButton="0" quotePrefix="0" xfId="0">
      <alignment horizontal="right" vertical="center"/>
    </xf>
    <xf numFmtId="165" fontId="9" fillId="0" borderId="1" applyAlignment="1" pivotButton="0" quotePrefix="0" xfId="0">
      <alignment horizontal="right" vertical="center"/>
    </xf>
    <xf numFmtId="165" fontId="10" fillId="0" borderId="1" applyAlignment="1" pivotButton="0" quotePrefix="0" xfId="0">
      <alignment horizontal="right" vertical="center"/>
    </xf>
    <xf numFmtId="0" fontId="7" fillId="2" borderId="1" pivotButton="0" quotePrefix="0" xfId="0"/>
    <xf numFmtId="0" fontId="0" fillId="0" borderId="1" pivotButton="0" quotePrefix="0" xfId="0"/>
    <xf numFmtId="165" fontId="0" fillId="0" borderId="1" applyAlignment="1" pivotButton="0" quotePrefix="0" xfId="0">
      <alignment horizontal="right" vertical="center"/>
    </xf>
    <xf numFmtId="166" fontId="0" fillId="3" borderId="1" applyAlignment="1" pivotButton="0" quotePrefix="0" xfId="0">
      <alignment horizontal="center" vertical="center"/>
    </xf>
    <xf numFmtId="166" fontId="0" fillId="5" borderId="1"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Gesamtkostenanteil je Einheit</a:t>
            </a:r>
          </a:p>
        </rich>
      </tx>
    </title>
    <plotArea>
      <barChart>
        <barDir val="col"/>
        <grouping val="clustered"/>
        <ser>
          <idx val="0"/>
          <order val="0"/>
          <tx>
            <strRef>
              <f>'Kosten und Verteilung'!L20</f>
            </strRef>
          </tx>
          <spPr>
            <a:solidFill xmlns:a="http://schemas.openxmlformats.org/drawingml/2006/main">
              <a:srgbClr val="1E293B"/>
            </a:solidFill>
            <a:ln xmlns:a="http://schemas.openxmlformats.org/drawingml/2006/main">
              <a:prstDash val="solid"/>
            </a:ln>
          </spPr>
          <cat>
            <numRef>
              <f>'Kosten und Verteilung'!$A$21:$A$30</f>
            </numRef>
          </cat>
          <val>
            <numRef>
              <f>'Kosten und Verteilung'!$L$21:$L$30</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Einheit</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Kostenanteil in €</a:t>
                </a:r>
              </a:p>
            </rich>
          </tx>
        </title>
        <majorTickMark val="none"/>
        <minorTickMark val="none"/>
        <crossAx val="10"/>
      </valAx>
    </plotArea>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Kosten nach Verteilerschlüssel</a:t>
            </a:r>
          </a:p>
        </rich>
      </tx>
    </title>
    <plotArea>
      <pieChart>
        <varyColors val="1"/>
        <ser>
          <idx val="0"/>
          <order val="0"/>
          <tx>
            <strRef>
              <f>'Kosten und Verteilung'!B35</f>
            </strRef>
          </tx>
          <spPr>
            <a:ln xmlns:a="http://schemas.openxmlformats.org/drawingml/2006/main">
              <a:prstDash val="solid"/>
            </a:ln>
          </spPr>
          <cat>
            <numRef>
              <f>'Kosten und Verteilung'!$A$36:$A$38</f>
            </numRef>
          </cat>
          <val>
            <numRef>
              <f>'Kosten und Verteilung'!$B$36:$B$38</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15</col>
      <colOff>0</colOff>
      <row>2</row>
      <rowOff>0</rowOff>
    </from>
    <ext cx="720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15</col>
      <colOff>0</colOff>
      <row>19</row>
      <rowOff>0</rowOff>
    </from>
    <ext cx="432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B19"/>
  <sheetViews>
    <sheetView showGridLines="0" workbookViewId="0">
      <selection activeCell="A1" sqref="A1"/>
    </sheetView>
  </sheetViews>
  <sheetFormatPr baseColWidth="8" defaultRowHeight="15"/>
  <cols>
    <col width="4" customWidth="1" min="1" max="1"/>
    <col width="110" customWidth="1" min="2" max="2"/>
  </cols>
  <sheetData>
    <row r="1"/>
    <row r="2">
      <c r="B2" s="1" t="inlineStr">
        <is>
          <t>Miteigentumsanteile – Verteilerschlüssel Excel-Vorlage</t>
        </is>
      </c>
    </row>
    <row r="3">
      <c r="B3" s="2" t="inlineStr">
        <is>
          <t>Verteilung von Gemeinschaftskosten nach MEA, Wohnfläche oder Personenzahl</t>
        </is>
      </c>
    </row>
    <row r="4"/>
    <row r="5">
      <c r="B5" s="3" t="inlineStr">
        <is>
          <t>1. Einheiten und Eigentümer im Blatt „Einheiten“ erfassen.</t>
        </is>
      </c>
    </row>
    <row r="6">
      <c r="B6" s="3" t="inlineStr">
        <is>
          <t>2. Miteigentumsanteile gemäß Teilungserklärung eintragen.</t>
        </is>
      </c>
    </row>
    <row r="7">
      <c r="B7" s="3" t="inlineStr">
        <is>
          <t>3. Kostenpositionen mit Betrag und Verteilerschlüssel im Blatt „Kosten und Verteilung“ erfassen.</t>
        </is>
      </c>
    </row>
    <row r="8">
      <c r="B8" s="3" t="inlineStr">
        <is>
          <t>4. Im unteren Bereich des Blatts „Kosten und Verteilung“ werden die Kosten automatisch je Einheit berechnet.</t>
        </is>
      </c>
    </row>
    <row r="9">
      <c r="B9" s="3" t="inlineStr">
        <is>
          <t>5. Prüfen Sie, ob der angewendete Schlüssel der Gemeinschaftsordnung, Teilungserklärung oder dem WEG-Beschluss entspricht.</t>
        </is>
      </c>
    </row>
    <row r="10">
      <c r="B10" s="3" t="inlineStr">
        <is>
          <t>6. Umlagefähigkeit nach BetrKV nur verwenden, wenn die Kosten mietrechtlich umgelegt werden dürfen.</t>
        </is>
      </c>
    </row>
    <row r="11"/>
    <row r="12">
      <c r="B12" s="4" t="inlineStr">
        <is>
          <t>Hinweis:</t>
        </is>
      </c>
    </row>
    <row r="13">
      <c r="B13" s="5" t="inlineStr">
        <is>
          <t>Miteigentumsanteile sind nicht automatisch identisch mit der Wohnfläche. Maßgeblich sind Teilungserklärung und gültige Beschlüsse.</t>
        </is>
      </c>
    </row>
    <row r="14"/>
    <row r="15">
      <c r="B15" s="6" t="inlineStr">
        <is>
          <t>Blatt „Einheiten“:</t>
        </is>
      </c>
    </row>
    <row r="16">
      <c r="B16" s="7" t="inlineStr">
        <is>
          <t>Erfassen Sie je Zeile eine Wohnung bzw. ein Teileigentum mit Eigentümer, Adresse, Wohnfläche, MEA und Personenzahl. Die Anteile (Wohnflächen-, MEA- und Personenanteil) sowie der Status werden automatisch berechnet.</t>
        </is>
      </c>
    </row>
    <row r="17"/>
    <row r="18">
      <c r="B18" s="6" t="inlineStr">
        <is>
          <t>Blatt „Kosten und Verteilung“:</t>
        </is>
      </c>
    </row>
    <row r="19">
      <c r="B19" s="7" t="inlineStr">
        <is>
          <t>Erfassen Sie oben die Kostenpositionen des Abrechnungsjahres 2026 mit Gesamtbetrag, Verteilerschlüssel (MEA, Wohnfläche oder Personen) und Umlagefähigkeit. Unten wird der Kostenanteil je Einheit automatisch aufgeteilt in umlagefähige und nicht umlagefähige Anteile.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7"/>
  <sheetViews>
    <sheetView workbookViewId="0">
      <pane ySplit="1" topLeftCell="A2" activePane="bottomLeft" state="frozen"/>
      <selection pane="bottomLeft" activeCell="A1" sqref="A1"/>
    </sheetView>
  </sheetViews>
  <sheetFormatPr baseColWidth="8" defaultRowHeight="15"/>
  <cols>
    <col width="10" customWidth="1" min="1" max="1"/>
    <col width="20" customWidth="1" min="2" max="2"/>
    <col width="30" customWidth="1" min="3" max="3"/>
    <col width="18" customWidth="1" min="4" max="4"/>
    <col width="15" customWidth="1" min="5" max="5"/>
    <col width="22" customWidth="1" min="6" max="6"/>
    <col width="10" customWidth="1" min="7" max="7"/>
    <col width="16" customWidth="1" min="8" max="8"/>
    <col width="12" customWidth="1" min="9" max="9"/>
    <col width="14" customWidth="1" min="10" max="10"/>
    <col width="13" customWidth="1" min="11" max="11"/>
    <col width="32" customWidth="1" min="12" max="12"/>
  </cols>
  <sheetData>
    <row r="1" ht="30" customHeight="1">
      <c r="A1" s="8" t="inlineStr">
        <is>
          <t>Einheit</t>
        </is>
      </c>
      <c r="B1" s="8" t="inlineStr">
        <is>
          <t>Eigentümer</t>
        </is>
      </c>
      <c r="C1" s="8" t="inlineStr">
        <is>
          <t>Objekt/Adresse</t>
        </is>
      </c>
      <c r="D1" s="8" t="inlineStr">
        <is>
          <t>Stadt</t>
        </is>
      </c>
      <c r="E1" s="8" t="inlineStr">
        <is>
          <t>Wohnfläche (m²)</t>
        </is>
      </c>
      <c r="F1" s="8" t="inlineStr">
        <is>
          <t>Miteigentumsanteile (MEA)</t>
        </is>
      </c>
      <c r="G1" s="8" t="inlineStr">
        <is>
          <t>Personen</t>
        </is>
      </c>
      <c r="H1" s="8" t="inlineStr">
        <is>
          <t>Wohnflächenanteil</t>
        </is>
      </c>
      <c r="I1" s="8" t="inlineStr">
        <is>
          <t>MEA-Anteil</t>
        </is>
      </c>
      <c r="J1" s="8" t="inlineStr">
        <is>
          <t>Personenanteil</t>
        </is>
      </c>
      <c r="K1" s="8" t="inlineStr">
        <is>
          <t>Status</t>
        </is>
      </c>
      <c r="L1" s="8" t="inlineStr">
        <is>
          <t>Bemerkung</t>
        </is>
      </c>
    </row>
    <row r="2">
      <c r="A2" s="9" t="inlineStr">
        <is>
          <t>WE 01</t>
        </is>
      </c>
      <c r="B2" s="9" t="inlineStr">
        <is>
          <t>Thomas Becker</t>
        </is>
      </c>
      <c r="C2" s="9" t="inlineStr">
        <is>
          <t>Hauptstraße 12, EG links</t>
        </is>
      </c>
      <c r="D2" s="9" t="inlineStr">
        <is>
          <t>Berlin</t>
        </is>
      </c>
      <c r="E2" s="10" t="n">
        <v>58.5</v>
      </c>
      <c r="F2" s="11" t="n">
        <v>62</v>
      </c>
      <c r="G2" s="11" t="n">
        <v>1</v>
      </c>
      <c r="H2" s="12">
        <f>IFERROR(E2/SUM($E$2:$E$11),0)</f>
        <v/>
      </c>
      <c r="I2" s="12">
        <f>IFERROR(F2/SUM($F$2:$F$11),0)</f>
        <v/>
      </c>
      <c r="J2" s="12">
        <f>IFERROR(G2/SUM($G$2:$G$11),0)</f>
        <v/>
      </c>
      <c r="K2" s="13">
        <f>IF(AND(F2&gt;0,E2&gt;0),"Vollständig","Prüfen")</f>
        <v/>
      </c>
      <c r="L2" s="9" t="inlineStr">
        <is>
          <t>Erdgeschoss, vermietet</t>
        </is>
      </c>
    </row>
    <row r="3">
      <c r="A3" s="14" t="inlineStr">
        <is>
          <t>WE 02</t>
        </is>
      </c>
      <c r="B3" s="14" t="inlineStr">
        <is>
          <t>Sabine Müller</t>
        </is>
      </c>
      <c r="C3" s="14" t="inlineStr">
        <is>
          <t>Hauptstraße 12, EG rechts</t>
        </is>
      </c>
      <c r="D3" s="14" t="inlineStr">
        <is>
          <t>München</t>
        </is>
      </c>
      <c r="E3" s="10" t="n">
        <v>72</v>
      </c>
      <c r="F3" s="11" t="n">
        <v>78</v>
      </c>
      <c r="G3" s="11" t="n">
        <v>2</v>
      </c>
      <c r="H3" s="15">
        <f>IFERROR(E3/SUM($E$2:$E$11),0)</f>
        <v/>
      </c>
      <c r="I3" s="15">
        <f>IFERROR(F3/SUM($F$2:$F$11),0)</f>
        <v/>
      </c>
      <c r="J3" s="15">
        <f>IFERROR(G3/SUM($G$2:$G$11),0)</f>
        <v/>
      </c>
      <c r="K3" s="16">
        <f>IF(AND(F3&gt;0,E3&gt;0),"Vollständig","Prüfen")</f>
        <v/>
      </c>
      <c r="L3" s="14" t="inlineStr">
        <is>
          <t>Selbstgenutzt</t>
        </is>
      </c>
    </row>
    <row r="4">
      <c r="A4" s="9" t="inlineStr">
        <is>
          <t>WE 03</t>
        </is>
      </c>
      <c r="B4" s="9" t="inlineStr">
        <is>
          <t>Andreas Schneider</t>
        </is>
      </c>
      <c r="C4" s="9" t="inlineStr">
        <is>
          <t>Lindenallee 7, 1. OG links</t>
        </is>
      </c>
      <c r="D4" s="9" t="inlineStr">
        <is>
          <t>Hamburg</t>
        </is>
      </c>
      <c r="E4" s="10" t="n">
        <v>64.5</v>
      </c>
      <c r="F4" s="11" t="n">
        <v>68</v>
      </c>
      <c r="G4" s="11" t="n">
        <v>2</v>
      </c>
      <c r="H4" s="12">
        <f>IFERROR(E4/SUM($E$2:$E$11),0)</f>
        <v/>
      </c>
      <c r="I4" s="12">
        <f>IFERROR(F4/SUM($F$2:$F$11),0)</f>
        <v/>
      </c>
      <c r="J4" s="12">
        <f>IFERROR(G4/SUM($G$2:$G$11),0)</f>
        <v/>
      </c>
      <c r="K4" s="13">
        <f>IF(AND(F4&gt;0,E4&gt;0),"Vollständig","Prüfen")</f>
        <v/>
      </c>
      <c r="L4" s="9" t="inlineStr">
        <is>
          <t>Vermietet</t>
        </is>
      </c>
    </row>
    <row r="5">
      <c r="A5" s="14" t="inlineStr">
        <is>
          <t>WE 04</t>
        </is>
      </c>
      <c r="B5" s="14" t="inlineStr">
        <is>
          <t>Petra Wagner</t>
        </is>
      </c>
      <c r="C5" s="14" t="inlineStr">
        <is>
          <t>Lindenallee 7, 1. OG rechts</t>
        </is>
      </c>
      <c r="D5" s="14" t="inlineStr">
        <is>
          <t>Köln</t>
        </is>
      </c>
      <c r="E5" s="10" t="n">
        <v>81</v>
      </c>
      <c r="F5" s="11" t="n">
        <v>86</v>
      </c>
      <c r="G5" s="11" t="n">
        <v>3</v>
      </c>
      <c r="H5" s="15">
        <f>IFERROR(E5/SUM($E$2:$E$11),0)</f>
        <v/>
      </c>
      <c r="I5" s="15">
        <f>IFERROR(F5/SUM($F$2:$F$11),0)</f>
        <v/>
      </c>
      <c r="J5" s="15">
        <f>IFERROR(G5/SUM($G$2:$G$11),0)</f>
        <v/>
      </c>
      <c r="K5" s="16">
        <f>IF(AND(F5&gt;0,E5&gt;0),"Vollständig","Prüfen")</f>
        <v/>
      </c>
      <c r="L5" s="14" t="inlineStr">
        <is>
          <t>Selbstgenutzt</t>
        </is>
      </c>
    </row>
    <row r="6">
      <c r="A6" s="9" t="inlineStr">
        <is>
          <t>WE 05</t>
        </is>
      </c>
      <c r="B6" s="9" t="inlineStr">
        <is>
          <t>Michael Hoffmann</t>
        </is>
      </c>
      <c r="C6" s="9" t="inlineStr">
        <is>
          <t>Goethestraße 45, 2. OG links</t>
        </is>
      </c>
      <c r="D6" s="9" t="inlineStr">
        <is>
          <t>Frankfurt am Main</t>
        </is>
      </c>
      <c r="E6" s="10" t="n">
        <v>95.5</v>
      </c>
      <c r="F6" s="11" t="n">
        <v>104</v>
      </c>
      <c r="G6" s="11" t="n">
        <v>3</v>
      </c>
      <c r="H6" s="12">
        <f>IFERROR(E6/SUM($E$2:$E$11),0)</f>
        <v/>
      </c>
      <c r="I6" s="12">
        <f>IFERROR(F6/SUM($F$2:$F$11),0)</f>
        <v/>
      </c>
      <c r="J6" s="12">
        <f>IFERROR(G6/SUM($G$2:$G$11),0)</f>
        <v/>
      </c>
      <c r="K6" s="13">
        <f>IF(AND(F6&gt;0,E6&gt;0),"Vollständig","Prüfen")</f>
        <v/>
      </c>
      <c r="L6" s="9" t="inlineStr">
        <is>
          <t>Vermietet, Kaution hinterlegt</t>
        </is>
      </c>
    </row>
    <row r="7">
      <c r="A7" s="14" t="inlineStr">
        <is>
          <t>WE 06</t>
        </is>
      </c>
      <c r="B7" s="14" t="inlineStr">
        <is>
          <t>Julia Richter</t>
        </is>
      </c>
      <c r="C7" s="14" t="inlineStr">
        <is>
          <t>Goethestraße 45, 2. OG rechts</t>
        </is>
      </c>
      <c r="D7" s="14" t="inlineStr">
        <is>
          <t>Stuttgart</t>
        </is>
      </c>
      <c r="E7" s="10" t="n">
        <v>76</v>
      </c>
      <c r="F7" s="11" t="n">
        <v>82</v>
      </c>
      <c r="G7" s="11" t="n">
        <v>2</v>
      </c>
      <c r="H7" s="15">
        <f>IFERROR(E7/SUM($E$2:$E$11),0)</f>
        <v/>
      </c>
      <c r="I7" s="15">
        <f>IFERROR(F7/SUM($F$2:$F$11),0)</f>
        <v/>
      </c>
      <c r="J7" s="15">
        <f>IFERROR(G7/SUM($G$2:$G$11),0)</f>
        <v/>
      </c>
      <c r="K7" s="16">
        <f>IF(AND(F7&gt;0,E7&gt;0),"Vollständig","Prüfen")</f>
        <v/>
      </c>
      <c r="L7" s="14" t="inlineStr">
        <is>
          <t>Selbstgenutzt</t>
        </is>
      </c>
    </row>
    <row r="8">
      <c r="A8" s="9" t="inlineStr">
        <is>
          <t>WE 07</t>
        </is>
      </c>
      <c r="B8" s="9" t="inlineStr">
        <is>
          <t>Stefan Weber</t>
        </is>
      </c>
      <c r="C8" s="9" t="inlineStr">
        <is>
          <t>Königstraße 23, 3. OG links</t>
        </is>
      </c>
      <c r="D8" s="9" t="inlineStr">
        <is>
          <t>Düsseldorf</t>
        </is>
      </c>
      <c r="E8" s="10" t="n">
        <v>48</v>
      </c>
      <c r="F8" s="11" t="n">
        <v>52</v>
      </c>
      <c r="G8" s="11" t="n">
        <v>1</v>
      </c>
      <c r="H8" s="12">
        <f>IFERROR(E8/SUM($E$2:$E$11),0)</f>
        <v/>
      </c>
      <c r="I8" s="12">
        <f>IFERROR(F8/SUM($F$2:$F$11),0)</f>
        <v/>
      </c>
      <c r="J8" s="12">
        <f>IFERROR(G8/SUM($G$2:$G$11),0)</f>
        <v/>
      </c>
      <c r="K8" s="13">
        <f>IF(AND(F8&gt;0,E8&gt;0),"Vollständig","Prüfen")</f>
        <v/>
      </c>
      <c r="L8" s="9" t="inlineStr">
        <is>
          <t>Vermietet</t>
        </is>
      </c>
    </row>
    <row r="9">
      <c r="A9" s="14" t="inlineStr">
        <is>
          <t>WE 08</t>
        </is>
      </c>
      <c r="B9" s="14" t="inlineStr">
        <is>
          <t>Claudia Fischer</t>
        </is>
      </c>
      <c r="C9" s="14" t="inlineStr">
        <is>
          <t>Königstraße 23, 3. OG rechts</t>
        </is>
      </c>
      <c r="D9" s="14" t="inlineStr">
        <is>
          <t>Leipzig</t>
        </is>
      </c>
      <c r="E9" s="10" t="n">
        <v>88.5</v>
      </c>
      <c r="F9" s="11" t="n">
        <v>96</v>
      </c>
      <c r="G9" s="11" t="n">
        <v>4</v>
      </c>
      <c r="H9" s="15">
        <f>IFERROR(E9/SUM($E$2:$E$11),0)</f>
        <v/>
      </c>
      <c r="I9" s="15">
        <f>IFERROR(F9/SUM($F$2:$F$11),0)</f>
        <v/>
      </c>
      <c r="J9" s="15">
        <f>IFERROR(G9/SUM($G$2:$G$11),0)</f>
        <v/>
      </c>
      <c r="K9" s="16">
        <f>IF(AND(F9&gt;0,E9&gt;0),"Vollständig","Prüfen")</f>
        <v/>
      </c>
      <c r="L9" s="14" t="inlineStr">
        <is>
          <t>Selbstgenutzt</t>
        </is>
      </c>
    </row>
    <row r="10">
      <c r="A10" s="9" t="inlineStr">
        <is>
          <t>WE 09</t>
        </is>
      </c>
      <c r="B10" s="9" t="inlineStr">
        <is>
          <t>Markus Bauer</t>
        </is>
      </c>
      <c r="C10" s="9" t="inlineStr">
        <is>
          <t>Parkweg 3, 4. OG links</t>
        </is>
      </c>
      <c r="D10" s="9" t="inlineStr">
        <is>
          <t>Dresden</t>
        </is>
      </c>
      <c r="E10" s="10" t="n">
        <v>102</v>
      </c>
      <c r="F10" s="11" t="n">
        <v>110</v>
      </c>
      <c r="G10" s="11" t="n">
        <v>3</v>
      </c>
      <c r="H10" s="12">
        <f>IFERROR(E10/SUM($E$2:$E$11),0)</f>
        <v/>
      </c>
      <c r="I10" s="12">
        <f>IFERROR(F10/SUM($F$2:$F$11),0)</f>
        <v/>
      </c>
      <c r="J10" s="12">
        <f>IFERROR(G10/SUM($G$2:$G$11),0)</f>
        <v/>
      </c>
      <c r="K10" s="13">
        <f>IF(AND(F10&gt;0,E10&gt;0),"Vollständig","Prüfen")</f>
        <v/>
      </c>
      <c r="L10" s="9" t="inlineStr">
        <is>
          <t>Vermietet</t>
        </is>
      </c>
    </row>
    <row r="11">
      <c r="A11" s="14" t="inlineStr">
        <is>
          <t>TE 10</t>
        </is>
      </c>
      <c r="B11" s="14" t="inlineStr">
        <is>
          <t>Nicole Schulz</t>
        </is>
      </c>
      <c r="C11" s="14" t="inlineStr">
        <is>
          <t>Parkweg 3, Ladenlokal EG</t>
        </is>
      </c>
      <c r="D11" s="14" t="inlineStr">
        <is>
          <t>Hannover</t>
        </is>
      </c>
      <c r="E11" s="10" t="n">
        <v>126</v>
      </c>
      <c r="F11" s="11" t="n">
        <v>168</v>
      </c>
      <c r="G11" s="11" t="n">
        <v>1</v>
      </c>
      <c r="H11" s="15">
        <f>IFERROR(E11/SUM($E$2:$E$11),0)</f>
        <v/>
      </c>
      <c r="I11" s="15">
        <f>IFERROR(F11/SUM($F$2:$F$11),0)</f>
        <v/>
      </c>
      <c r="J11" s="15">
        <f>IFERROR(G11/SUM($G$2:$G$11),0)</f>
        <v/>
      </c>
      <c r="K11" s="16">
        <f>IF(AND(F11&gt;0,E11&gt;0),"Vollständig","Prüfen")</f>
        <v/>
      </c>
      <c r="L11" s="14" t="inlineStr">
        <is>
          <t>Teileigentum, Gewerbeeinheit</t>
        </is>
      </c>
    </row>
    <row r="12"/>
    <row r="13">
      <c r="A13" s="17" t="inlineStr">
        <is>
          <t>Summen und Kennzahlen</t>
        </is>
      </c>
      <c r="B13" s="18" t="n"/>
      <c r="C13" s="18" t="n"/>
      <c r="D13" s="18" t="n"/>
      <c r="E13" s="18" t="n"/>
      <c r="F13" s="18" t="n"/>
      <c r="G13" s="18" t="n"/>
      <c r="H13" s="18" t="n"/>
      <c r="I13" s="18" t="n"/>
      <c r="J13" s="18" t="n"/>
      <c r="K13" s="18" t="n"/>
      <c r="L13" s="18" t="n"/>
    </row>
    <row r="14">
      <c r="D14" s="19" t="inlineStr">
        <is>
          <t>Gesamtwohnfläche (m²)</t>
        </is>
      </c>
      <c r="E14" s="20">
        <f>SUM(E2:E11)</f>
        <v/>
      </c>
    </row>
    <row r="15">
      <c r="D15" s="19" t="inlineStr">
        <is>
          <t>Gesamt-MEA (Erwartungswert regelmäßig 1.000 oder 10.000)</t>
        </is>
      </c>
      <c r="E15" s="21">
        <f>SUM(F2:F11)</f>
        <v/>
      </c>
    </row>
    <row r="16">
      <c r="D16" s="19" t="inlineStr">
        <is>
          <t>Durchschnittliche Wohnfläche (m²)</t>
        </is>
      </c>
      <c r="E16" s="20">
        <f>IFERROR(AVERAGE(E2:E11),0)</f>
        <v/>
      </c>
    </row>
    <row r="17">
      <c r="D17" s="19" t="inlineStr">
        <is>
          <t>Anzahl Einheiten</t>
        </is>
      </c>
      <c r="E17" s="21">
        <f>COUNTIF(A2:A11,"&lt;&gt;")</f>
        <v/>
      </c>
    </row>
  </sheetData>
  <autoFilter ref="A1:L11"/>
  <pageMargins left="0.75" right="0.75" top="1" bottom="1" header="0.5" footer="0.5"/>
</worksheet>
</file>

<file path=xl/worksheets/sheet3.xml><?xml version="1.0" encoding="utf-8"?>
<worksheet xmlns="http://schemas.openxmlformats.org/spreadsheetml/2006/main">
  <sheetPr>
    <outlinePr summaryBelow="1" summaryRight="1"/>
    <pageSetUpPr/>
  </sheetPr>
  <dimension ref="A1:N38"/>
  <sheetViews>
    <sheetView workbookViewId="0">
      <selection activeCell="A1" sqref="A1"/>
    </sheetView>
  </sheetViews>
  <sheetFormatPr baseColWidth="8" defaultRowHeight="15"/>
  <cols>
    <col width="10" customWidth="1" min="1" max="1"/>
    <col width="20" customWidth="1" min="2" max="2"/>
    <col width="24" customWidth="1" min="3" max="3"/>
    <col width="11" customWidth="1" min="4" max="4"/>
    <col width="10" customWidth="1" min="5" max="5"/>
    <col width="12" customWidth="1" min="6" max="6"/>
    <col width="16" customWidth="1" min="7" max="7"/>
    <col width="38" customWidth="1" min="8" max="8"/>
    <col width="15" customWidth="1" min="9" max="9"/>
    <col width="19" customWidth="1" min="10" max="10"/>
    <col width="17" customWidth="1" min="11" max="11"/>
    <col width="18" customWidth="1" min="12" max="12"/>
    <col width="18" customWidth="1" min="13" max="13"/>
    <col width="20" customWidth="1" min="14" max="14"/>
  </cols>
  <sheetData>
    <row r="1">
      <c r="A1" s="1" t="inlineStr">
        <is>
          <t>Kostenpositionen – Abrechnungsjahr 2026</t>
        </is>
      </c>
    </row>
    <row r="2"/>
    <row r="3" ht="28" customHeight="1">
      <c r="A3" s="8" t="inlineStr">
        <is>
          <t>Kosten-ID</t>
        </is>
      </c>
      <c r="B3" s="8" t="inlineStr">
        <is>
          <t>Abrechnungsjahr</t>
        </is>
      </c>
      <c r="C3" s="8" t="inlineStr">
        <is>
          <t>Kostenart</t>
        </is>
      </c>
      <c r="D3" s="8" t="inlineStr">
        <is>
          <t>Gesamtbetrag</t>
        </is>
      </c>
      <c r="E3" s="8" t="inlineStr">
        <is>
          <t>Verteilerschlüssel</t>
        </is>
      </c>
      <c r="F3" s="8" t="inlineStr">
        <is>
          <t>Umlagefähig</t>
        </is>
      </c>
      <c r="G3" s="8" t="inlineStr">
        <is>
          <t>Fälligkeitsdatum</t>
        </is>
      </c>
      <c r="H3" s="8" t="inlineStr">
        <is>
          <t>Bemerkung</t>
        </is>
      </c>
    </row>
    <row r="4">
      <c r="A4" s="13" t="inlineStr">
        <is>
          <t>K-001</t>
        </is>
      </c>
      <c r="B4" s="13" t="n">
        <v>2026</v>
      </c>
      <c r="C4" s="9" t="inlineStr">
        <is>
          <t>Hausreinigung</t>
        </is>
      </c>
      <c r="D4" s="22" t="n">
        <v>1440</v>
      </c>
      <c r="E4" s="23" t="inlineStr">
        <is>
          <t>MEA</t>
        </is>
      </c>
      <c r="F4" s="23" t="inlineStr">
        <is>
          <t>Ja</t>
        </is>
      </c>
      <c r="G4" s="42" t="n">
        <v>46096</v>
      </c>
      <c r="H4" s="9" t="inlineStr">
        <is>
          <t>Wöchentliche Treppenhausreinigung</t>
        </is>
      </c>
    </row>
    <row r="5">
      <c r="A5" s="16" t="inlineStr">
        <is>
          <t>K-002</t>
        </is>
      </c>
      <c r="B5" s="16" t="n">
        <v>2026</v>
      </c>
      <c r="C5" s="14" t="inlineStr">
        <is>
          <t>Gebäudeversicherung</t>
        </is>
      </c>
      <c r="D5" s="22" t="n">
        <v>2850</v>
      </c>
      <c r="E5" s="23" t="inlineStr">
        <is>
          <t>MEA</t>
        </is>
      </c>
      <c r="F5" s="23" t="inlineStr">
        <is>
          <t>Ja</t>
        </is>
      </c>
      <c r="G5" s="43" t="n">
        <v>46113</v>
      </c>
      <c r="H5" s="14" t="inlineStr">
        <is>
          <t>Wohngebäude- und Haftpflichtversicherung</t>
        </is>
      </c>
    </row>
    <row r="6">
      <c r="A6" s="13" t="inlineStr">
        <is>
          <t>K-003</t>
        </is>
      </c>
      <c r="B6" s="13" t="n">
        <v>2026</v>
      </c>
      <c r="C6" s="9" t="inlineStr">
        <is>
          <t>Wasser und Abwasser</t>
        </is>
      </c>
      <c r="D6" s="22" t="n">
        <v>1980</v>
      </c>
      <c r="E6" s="23" t="inlineStr">
        <is>
          <t>Personen</t>
        </is>
      </c>
      <c r="F6" s="23" t="inlineStr">
        <is>
          <t>Ja</t>
        </is>
      </c>
      <c r="G6" s="42" t="n">
        <v>46173</v>
      </c>
      <c r="H6" s="9" t="inlineStr">
        <is>
          <t>Stadtwerke, Jahresabrechnung</t>
        </is>
      </c>
    </row>
    <row r="7">
      <c r="A7" s="16" t="inlineStr">
        <is>
          <t>K-004</t>
        </is>
      </c>
      <c r="B7" s="16" t="n">
        <v>2026</v>
      </c>
      <c r="C7" s="14" t="inlineStr">
        <is>
          <t>Allgemeinstrom</t>
        </is>
      </c>
      <c r="D7" s="22" t="n">
        <v>620</v>
      </c>
      <c r="E7" s="23" t="inlineStr">
        <is>
          <t>MEA</t>
        </is>
      </c>
      <c r="F7" s="23" t="inlineStr">
        <is>
          <t>Ja</t>
        </is>
      </c>
      <c r="G7" s="43" t="n">
        <v>46203</v>
      </c>
      <c r="H7" s="14" t="inlineStr">
        <is>
          <t>Beleuchtung Treppenhaus und Keller</t>
        </is>
      </c>
    </row>
    <row r="8">
      <c r="A8" s="13" t="inlineStr">
        <is>
          <t>K-005</t>
        </is>
      </c>
      <c r="B8" s="13" t="n">
        <v>2026</v>
      </c>
      <c r="C8" s="9" t="inlineStr">
        <is>
          <t>Aufzug</t>
        </is>
      </c>
      <c r="D8" s="22" t="n">
        <v>1150</v>
      </c>
      <c r="E8" s="23" t="inlineStr">
        <is>
          <t>Wohnfläche</t>
        </is>
      </c>
      <c r="F8" s="23" t="inlineStr">
        <is>
          <t>Ja</t>
        </is>
      </c>
      <c r="G8" s="42" t="n">
        <v>46218</v>
      </c>
      <c r="H8" s="9" t="inlineStr">
        <is>
          <t>Wartungsvertrag inkl. Notruf</t>
        </is>
      </c>
    </row>
    <row r="9">
      <c r="A9" s="16" t="inlineStr">
        <is>
          <t>K-006</t>
        </is>
      </c>
      <c r="B9" s="16" t="n">
        <v>2026</v>
      </c>
      <c r="C9" s="14" t="inlineStr">
        <is>
          <t>Müllabfuhr</t>
        </is>
      </c>
      <c r="D9" s="22" t="n">
        <v>840</v>
      </c>
      <c r="E9" s="23" t="inlineStr">
        <is>
          <t>Personen</t>
        </is>
      </c>
      <c r="F9" s="23" t="inlineStr">
        <is>
          <t>Ja</t>
        </is>
      </c>
      <c r="G9" s="43" t="n">
        <v>46265</v>
      </c>
      <c r="H9" s="14" t="inlineStr">
        <is>
          <t>Restmüll und Biotonne</t>
        </is>
      </c>
    </row>
    <row r="10">
      <c r="A10" s="13" t="inlineStr">
        <is>
          <t>K-007</t>
        </is>
      </c>
      <c r="B10" s="13" t="n">
        <v>2026</v>
      </c>
      <c r="C10" s="9" t="inlineStr">
        <is>
          <t>Instandhaltungsrücklage</t>
        </is>
      </c>
      <c r="D10" s="22" t="n">
        <v>4200</v>
      </c>
      <c r="E10" s="23" t="inlineStr">
        <is>
          <t>MEA</t>
        </is>
      </c>
      <c r="F10" s="23" t="inlineStr">
        <is>
          <t>Nein</t>
        </is>
      </c>
      <c r="G10" s="42" t="n">
        <v>46295</v>
      </c>
      <c r="H10" s="9" t="inlineStr">
        <is>
          <t>Zuführung gemäß WEG-Beschluss</t>
        </is>
      </c>
    </row>
    <row r="11">
      <c r="A11" s="16" t="inlineStr">
        <is>
          <t>K-008</t>
        </is>
      </c>
      <c r="B11" s="16" t="n">
        <v>2026</v>
      </c>
      <c r="C11" s="14" t="inlineStr">
        <is>
          <t>Verwaltungskosten</t>
        </is>
      </c>
      <c r="D11" s="22" t="n">
        <v>2160</v>
      </c>
      <c r="E11" s="23" t="inlineStr">
        <is>
          <t>Wohnfläche</t>
        </is>
      </c>
      <c r="F11" s="23" t="inlineStr">
        <is>
          <t>Nein</t>
        </is>
      </c>
      <c r="G11" s="43" t="n">
        <v>46387</v>
      </c>
      <c r="H11" s="14" t="inlineStr">
        <is>
          <t>Hausverwaltung, Vergütung 2026</t>
        </is>
      </c>
    </row>
    <row r="12"/>
    <row r="13">
      <c r="C13" s="26" t="inlineStr">
        <is>
          <t>Summe aller Kosten</t>
        </is>
      </c>
      <c r="D13" s="27">
        <f>SUM(D4:D11)</f>
        <v/>
      </c>
    </row>
    <row r="14">
      <c r="C14" s="26" t="inlineStr">
        <is>
          <t>Umlagefähige Kosten</t>
        </is>
      </c>
      <c r="D14" s="27">
        <f>SUMIF(F4:F11,"Ja",D4:D11)</f>
        <v/>
      </c>
    </row>
    <row r="15">
      <c r="C15" s="26" t="inlineStr">
        <is>
          <t>Nicht umlagefähige Kosten</t>
        </is>
      </c>
      <c r="D15" s="28">
        <f>SUMIF(F4:F11,"Nein",D4:D11)</f>
        <v/>
      </c>
    </row>
    <row r="16">
      <c r="C16" s="26" t="inlineStr">
        <is>
          <t>Anzahl MEA-Positionen</t>
        </is>
      </c>
      <c r="D16" s="29">
        <f>COUNTIF(E4:E11,"MEA")</f>
        <v/>
      </c>
    </row>
    <row r="17"/>
    <row r="18">
      <c r="A18" s="1" t="inlineStr">
        <is>
          <t>Automatische Kostenverteilung je Einheit</t>
        </is>
      </c>
    </row>
    <row r="19"/>
    <row r="20" ht="40" customHeight="1">
      <c r="A20" s="8" t="inlineStr">
        <is>
          <t>Einheit</t>
        </is>
      </c>
      <c r="B20" s="8" t="inlineStr">
        <is>
          <t>Eigentümer</t>
        </is>
      </c>
      <c r="C20" s="8" t="inlineStr">
        <is>
          <t>MEA</t>
        </is>
      </c>
      <c r="D20" s="8" t="inlineStr">
        <is>
          <t>Wohnfläche</t>
        </is>
      </c>
      <c r="E20" s="8" t="inlineStr">
        <is>
          <t>Personen</t>
        </is>
      </c>
      <c r="F20" s="8" t="inlineStr">
        <is>
          <t>MEA-Anteil</t>
        </is>
      </c>
      <c r="G20" s="8" t="inlineStr">
        <is>
          <t>Wohnflächenanteil</t>
        </is>
      </c>
      <c r="H20" s="8" t="inlineStr">
        <is>
          <t>Personenanteil</t>
        </is>
      </c>
      <c r="I20" s="8" t="inlineStr">
        <is>
          <t>Anteil nach MEA</t>
        </is>
      </c>
      <c r="J20" s="8" t="inlineStr">
        <is>
          <t>Anteil nach Wohnfläche</t>
        </is>
      </c>
      <c r="K20" s="8" t="inlineStr">
        <is>
          <t>Anteil nach Personen</t>
        </is>
      </c>
      <c r="L20" s="8" t="inlineStr">
        <is>
          <t>Gesamter Kostenanteil</t>
        </is>
      </c>
      <c r="M20" s="8" t="inlineStr">
        <is>
          <t>Umlagefähiger Anteil</t>
        </is>
      </c>
      <c r="N20" s="8" t="inlineStr">
        <is>
          <t>Nicht umlagefähiger Anteil</t>
        </is>
      </c>
    </row>
    <row r="21">
      <c r="A21" s="9">
        <f>Einheiten!A2</f>
        <v/>
      </c>
      <c r="B21" s="9">
        <f>IFERROR(VLOOKUP(A21,Einheiten!$A$2:$L$11,2,FALSE),"")</f>
        <v/>
      </c>
      <c r="C21" s="30">
        <f>IFERROR(VLOOKUP(A21,Einheiten!$A$2:$L$11,6,FALSE),0)</f>
        <v/>
      </c>
      <c r="D21" s="31">
        <f>IFERROR(VLOOKUP(A21,Einheiten!$A$2:$L$11,5,FALSE),0)</f>
        <v/>
      </c>
      <c r="E21" s="30">
        <f>IFERROR(VLOOKUP(A21,Einheiten!$A$2:$L$11,7,FALSE),0)</f>
        <v/>
      </c>
      <c r="F21" s="12">
        <f>IFERROR(VLOOKUP(A21,Einheiten!$A$2:$L$11,9,FALSE),0)</f>
        <v/>
      </c>
      <c r="G21" s="12">
        <f>IFERROR(VLOOKUP(A21,Einheiten!$A$2:$L$11,8,FALSE),0)</f>
        <v/>
      </c>
      <c r="H21" s="12">
        <f>IFERROR(VLOOKUP(A21,Einheiten!$A$2:$L$11,10,FALSE),0)</f>
        <v/>
      </c>
      <c r="I21" s="32">
        <f>SUMIF($E$4:$E$11,"MEA",$D$4:$D$11)*F21</f>
        <v/>
      </c>
      <c r="J21" s="32">
        <f>SUMIF($E$4:$E$11,"Wohnfläche",$D$4:$D$11)*G21</f>
        <v/>
      </c>
      <c r="K21" s="32">
        <f>SUMIF($E$4:$E$11,"Personen",$D$4:$D$11)*H21</f>
        <v/>
      </c>
      <c r="L21" s="32">
        <f>SUM(I21:K21)</f>
        <v/>
      </c>
      <c r="M21" s="32">
        <f>SUMIFS($D$4:$D$11,$F$4:$F$11,"Ja",$E$4:$E$11,"MEA")*F21+SUMIFS($D$4:$D$11,$F$4:$F$11,"Ja",$E$4:$E$11,"Wohnfläche")*G21+SUMIFS($D$4:$D$11,$F$4:$F$11,"Ja",$E$4:$E$11,"Personen")*H21</f>
        <v/>
      </c>
      <c r="N21" s="32">
        <f>L21-M21</f>
        <v/>
      </c>
    </row>
    <row r="22">
      <c r="A22" s="14">
        <f>Einheiten!A3</f>
        <v/>
      </c>
      <c r="B22" s="14">
        <f>IFERROR(VLOOKUP(A22,Einheiten!$A$2:$L$11,2,FALSE),"")</f>
        <v/>
      </c>
      <c r="C22" s="33">
        <f>IFERROR(VLOOKUP(A22,Einheiten!$A$2:$L$11,6,FALSE),0)</f>
        <v/>
      </c>
      <c r="D22" s="34">
        <f>IFERROR(VLOOKUP(A22,Einheiten!$A$2:$L$11,5,FALSE),0)</f>
        <v/>
      </c>
      <c r="E22" s="33">
        <f>IFERROR(VLOOKUP(A22,Einheiten!$A$2:$L$11,7,FALSE),0)</f>
        <v/>
      </c>
      <c r="F22" s="15">
        <f>IFERROR(VLOOKUP(A22,Einheiten!$A$2:$L$11,9,FALSE),0)</f>
        <v/>
      </c>
      <c r="G22" s="15">
        <f>IFERROR(VLOOKUP(A22,Einheiten!$A$2:$L$11,8,FALSE),0)</f>
        <v/>
      </c>
      <c r="H22" s="15">
        <f>IFERROR(VLOOKUP(A22,Einheiten!$A$2:$L$11,10,FALSE),0)</f>
        <v/>
      </c>
      <c r="I22" s="35">
        <f>SUMIF($E$4:$E$11,"MEA",$D$4:$D$11)*F22</f>
        <v/>
      </c>
      <c r="J22" s="35">
        <f>SUMIF($E$4:$E$11,"Wohnfläche",$D$4:$D$11)*G22</f>
        <v/>
      </c>
      <c r="K22" s="35">
        <f>SUMIF($E$4:$E$11,"Personen",$D$4:$D$11)*H22</f>
        <v/>
      </c>
      <c r="L22" s="35">
        <f>SUM(I22:K22)</f>
        <v/>
      </c>
      <c r="M22" s="35">
        <f>SUMIFS($D$4:$D$11,$F$4:$F$11,"Ja",$E$4:$E$11,"MEA")*F22+SUMIFS($D$4:$D$11,$F$4:$F$11,"Ja",$E$4:$E$11,"Wohnfläche")*G22+SUMIFS($D$4:$D$11,$F$4:$F$11,"Ja",$E$4:$E$11,"Personen")*H22</f>
        <v/>
      </c>
      <c r="N22" s="35">
        <f>L22-M22</f>
        <v/>
      </c>
    </row>
    <row r="23">
      <c r="A23" s="9">
        <f>Einheiten!A4</f>
        <v/>
      </c>
      <c r="B23" s="9">
        <f>IFERROR(VLOOKUP(A23,Einheiten!$A$2:$L$11,2,FALSE),"")</f>
        <v/>
      </c>
      <c r="C23" s="30">
        <f>IFERROR(VLOOKUP(A23,Einheiten!$A$2:$L$11,6,FALSE),0)</f>
        <v/>
      </c>
      <c r="D23" s="31">
        <f>IFERROR(VLOOKUP(A23,Einheiten!$A$2:$L$11,5,FALSE),0)</f>
        <v/>
      </c>
      <c r="E23" s="30">
        <f>IFERROR(VLOOKUP(A23,Einheiten!$A$2:$L$11,7,FALSE),0)</f>
        <v/>
      </c>
      <c r="F23" s="12">
        <f>IFERROR(VLOOKUP(A23,Einheiten!$A$2:$L$11,9,FALSE),0)</f>
        <v/>
      </c>
      <c r="G23" s="12">
        <f>IFERROR(VLOOKUP(A23,Einheiten!$A$2:$L$11,8,FALSE),0)</f>
        <v/>
      </c>
      <c r="H23" s="12">
        <f>IFERROR(VLOOKUP(A23,Einheiten!$A$2:$L$11,10,FALSE),0)</f>
        <v/>
      </c>
      <c r="I23" s="32">
        <f>SUMIF($E$4:$E$11,"MEA",$D$4:$D$11)*F23</f>
        <v/>
      </c>
      <c r="J23" s="32">
        <f>SUMIF($E$4:$E$11,"Wohnfläche",$D$4:$D$11)*G23</f>
        <v/>
      </c>
      <c r="K23" s="32">
        <f>SUMIF($E$4:$E$11,"Personen",$D$4:$D$11)*H23</f>
        <v/>
      </c>
      <c r="L23" s="32">
        <f>SUM(I23:K23)</f>
        <v/>
      </c>
      <c r="M23" s="32">
        <f>SUMIFS($D$4:$D$11,$F$4:$F$11,"Ja",$E$4:$E$11,"MEA")*F23+SUMIFS($D$4:$D$11,$F$4:$F$11,"Ja",$E$4:$E$11,"Wohnfläche")*G23+SUMIFS($D$4:$D$11,$F$4:$F$11,"Ja",$E$4:$E$11,"Personen")*H23</f>
        <v/>
      </c>
      <c r="N23" s="32">
        <f>L23-M23</f>
        <v/>
      </c>
    </row>
    <row r="24">
      <c r="A24" s="14">
        <f>Einheiten!A5</f>
        <v/>
      </c>
      <c r="B24" s="14">
        <f>IFERROR(VLOOKUP(A24,Einheiten!$A$2:$L$11,2,FALSE),"")</f>
        <v/>
      </c>
      <c r="C24" s="33">
        <f>IFERROR(VLOOKUP(A24,Einheiten!$A$2:$L$11,6,FALSE),0)</f>
        <v/>
      </c>
      <c r="D24" s="34">
        <f>IFERROR(VLOOKUP(A24,Einheiten!$A$2:$L$11,5,FALSE),0)</f>
        <v/>
      </c>
      <c r="E24" s="33">
        <f>IFERROR(VLOOKUP(A24,Einheiten!$A$2:$L$11,7,FALSE),0)</f>
        <v/>
      </c>
      <c r="F24" s="15">
        <f>IFERROR(VLOOKUP(A24,Einheiten!$A$2:$L$11,9,FALSE),0)</f>
        <v/>
      </c>
      <c r="G24" s="15">
        <f>IFERROR(VLOOKUP(A24,Einheiten!$A$2:$L$11,8,FALSE),0)</f>
        <v/>
      </c>
      <c r="H24" s="15">
        <f>IFERROR(VLOOKUP(A24,Einheiten!$A$2:$L$11,10,FALSE),0)</f>
        <v/>
      </c>
      <c r="I24" s="35">
        <f>SUMIF($E$4:$E$11,"MEA",$D$4:$D$11)*F24</f>
        <v/>
      </c>
      <c r="J24" s="35">
        <f>SUMIF($E$4:$E$11,"Wohnfläche",$D$4:$D$11)*G24</f>
        <v/>
      </c>
      <c r="K24" s="35">
        <f>SUMIF($E$4:$E$11,"Personen",$D$4:$D$11)*H24</f>
        <v/>
      </c>
      <c r="L24" s="35">
        <f>SUM(I24:K24)</f>
        <v/>
      </c>
      <c r="M24" s="35">
        <f>SUMIFS($D$4:$D$11,$F$4:$F$11,"Ja",$E$4:$E$11,"MEA")*F24+SUMIFS($D$4:$D$11,$F$4:$F$11,"Ja",$E$4:$E$11,"Wohnfläche")*G24+SUMIFS($D$4:$D$11,$F$4:$F$11,"Ja",$E$4:$E$11,"Personen")*H24</f>
        <v/>
      </c>
      <c r="N24" s="35">
        <f>L24-M24</f>
        <v/>
      </c>
    </row>
    <row r="25">
      <c r="A25" s="9">
        <f>Einheiten!A6</f>
        <v/>
      </c>
      <c r="B25" s="9">
        <f>IFERROR(VLOOKUP(A25,Einheiten!$A$2:$L$11,2,FALSE),"")</f>
        <v/>
      </c>
      <c r="C25" s="30">
        <f>IFERROR(VLOOKUP(A25,Einheiten!$A$2:$L$11,6,FALSE),0)</f>
        <v/>
      </c>
      <c r="D25" s="31">
        <f>IFERROR(VLOOKUP(A25,Einheiten!$A$2:$L$11,5,FALSE),0)</f>
        <v/>
      </c>
      <c r="E25" s="30">
        <f>IFERROR(VLOOKUP(A25,Einheiten!$A$2:$L$11,7,FALSE),0)</f>
        <v/>
      </c>
      <c r="F25" s="12">
        <f>IFERROR(VLOOKUP(A25,Einheiten!$A$2:$L$11,9,FALSE),0)</f>
        <v/>
      </c>
      <c r="G25" s="12">
        <f>IFERROR(VLOOKUP(A25,Einheiten!$A$2:$L$11,8,FALSE),0)</f>
        <v/>
      </c>
      <c r="H25" s="12">
        <f>IFERROR(VLOOKUP(A25,Einheiten!$A$2:$L$11,10,FALSE),0)</f>
        <v/>
      </c>
      <c r="I25" s="32">
        <f>SUMIF($E$4:$E$11,"MEA",$D$4:$D$11)*F25</f>
        <v/>
      </c>
      <c r="J25" s="32">
        <f>SUMIF($E$4:$E$11,"Wohnfläche",$D$4:$D$11)*G25</f>
        <v/>
      </c>
      <c r="K25" s="32">
        <f>SUMIF($E$4:$E$11,"Personen",$D$4:$D$11)*H25</f>
        <v/>
      </c>
      <c r="L25" s="32">
        <f>SUM(I25:K25)</f>
        <v/>
      </c>
      <c r="M25" s="32">
        <f>SUMIFS($D$4:$D$11,$F$4:$F$11,"Ja",$E$4:$E$11,"MEA")*F25+SUMIFS($D$4:$D$11,$F$4:$F$11,"Ja",$E$4:$E$11,"Wohnfläche")*G25+SUMIFS($D$4:$D$11,$F$4:$F$11,"Ja",$E$4:$E$11,"Personen")*H25</f>
        <v/>
      </c>
      <c r="N25" s="32">
        <f>L25-M25</f>
        <v/>
      </c>
    </row>
    <row r="26">
      <c r="A26" s="14">
        <f>Einheiten!A7</f>
        <v/>
      </c>
      <c r="B26" s="14">
        <f>IFERROR(VLOOKUP(A26,Einheiten!$A$2:$L$11,2,FALSE),"")</f>
        <v/>
      </c>
      <c r="C26" s="33">
        <f>IFERROR(VLOOKUP(A26,Einheiten!$A$2:$L$11,6,FALSE),0)</f>
        <v/>
      </c>
      <c r="D26" s="34">
        <f>IFERROR(VLOOKUP(A26,Einheiten!$A$2:$L$11,5,FALSE),0)</f>
        <v/>
      </c>
      <c r="E26" s="33">
        <f>IFERROR(VLOOKUP(A26,Einheiten!$A$2:$L$11,7,FALSE),0)</f>
        <v/>
      </c>
      <c r="F26" s="15">
        <f>IFERROR(VLOOKUP(A26,Einheiten!$A$2:$L$11,9,FALSE),0)</f>
        <v/>
      </c>
      <c r="G26" s="15">
        <f>IFERROR(VLOOKUP(A26,Einheiten!$A$2:$L$11,8,FALSE),0)</f>
        <v/>
      </c>
      <c r="H26" s="15">
        <f>IFERROR(VLOOKUP(A26,Einheiten!$A$2:$L$11,10,FALSE),0)</f>
        <v/>
      </c>
      <c r="I26" s="35">
        <f>SUMIF($E$4:$E$11,"MEA",$D$4:$D$11)*F26</f>
        <v/>
      </c>
      <c r="J26" s="35">
        <f>SUMIF($E$4:$E$11,"Wohnfläche",$D$4:$D$11)*G26</f>
        <v/>
      </c>
      <c r="K26" s="35">
        <f>SUMIF($E$4:$E$11,"Personen",$D$4:$D$11)*H26</f>
        <v/>
      </c>
      <c r="L26" s="35">
        <f>SUM(I26:K26)</f>
        <v/>
      </c>
      <c r="M26" s="35">
        <f>SUMIFS($D$4:$D$11,$F$4:$F$11,"Ja",$E$4:$E$11,"MEA")*F26+SUMIFS($D$4:$D$11,$F$4:$F$11,"Ja",$E$4:$E$11,"Wohnfläche")*G26+SUMIFS($D$4:$D$11,$F$4:$F$11,"Ja",$E$4:$E$11,"Personen")*H26</f>
        <v/>
      </c>
      <c r="N26" s="35">
        <f>L26-M26</f>
        <v/>
      </c>
    </row>
    <row r="27">
      <c r="A27" s="9">
        <f>Einheiten!A8</f>
        <v/>
      </c>
      <c r="B27" s="9">
        <f>IFERROR(VLOOKUP(A27,Einheiten!$A$2:$L$11,2,FALSE),"")</f>
        <v/>
      </c>
      <c r="C27" s="30">
        <f>IFERROR(VLOOKUP(A27,Einheiten!$A$2:$L$11,6,FALSE),0)</f>
        <v/>
      </c>
      <c r="D27" s="31">
        <f>IFERROR(VLOOKUP(A27,Einheiten!$A$2:$L$11,5,FALSE),0)</f>
        <v/>
      </c>
      <c r="E27" s="30">
        <f>IFERROR(VLOOKUP(A27,Einheiten!$A$2:$L$11,7,FALSE),0)</f>
        <v/>
      </c>
      <c r="F27" s="12">
        <f>IFERROR(VLOOKUP(A27,Einheiten!$A$2:$L$11,9,FALSE),0)</f>
        <v/>
      </c>
      <c r="G27" s="12">
        <f>IFERROR(VLOOKUP(A27,Einheiten!$A$2:$L$11,8,FALSE),0)</f>
        <v/>
      </c>
      <c r="H27" s="12">
        <f>IFERROR(VLOOKUP(A27,Einheiten!$A$2:$L$11,10,FALSE),0)</f>
        <v/>
      </c>
      <c r="I27" s="32">
        <f>SUMIF($E$4:$E$11,"MEA",$D$4:$D$11)*F27</f>
        <v/>
      </c>
      <c r="J27" s="32">
        <f>SUMIF($E$4:$E$11,"Wohnfläche",$D$4:$D$11)*G27</f>
        <v/>
      </c>
      <c r="K27" s="32">
        <f>SUMIF($E$4:$E$11,"Personen",$D$4:$D$11)*H27</f>
        <v/>
      </c>
      <c r="L27" s="32">
        <f>SUM(I27:K27)</f>
        <v/>
      </c>
      <c r="M27" s="32">
        <f>SUMIFS($D$4:$D$11,$F$4:$F$11,"Ja",$E$4:$E$11,"MEA")*F27+SUMIFS($D$4:$D$11,$F$4:$F$11,"Ja",$E$4:$E$11,"Wohnfläche")*G27+SUMIFS($D$4:$D$11,$F$4:$F$11,"Ja",$E$4:$E$11,"Personen")*H27</f>
        <v/>
      </c>
      <c r="N27" s="32">
        <f>L27-M27</f>
        <v/>
      </c>
    </row>
    <row r="28">
      <c r="A28" s="14">
        <f>Einheiten!A9</f>
        <v/>
      </c>
      <c r="B28" s="14">
        <f>IFERROR(VLOOKUP(A28,Einheiten!$A$2:$L$11,2,FALSE),"")</f>
        <v/>
      </c>
      <c r="C28" s="33">
        <f>IFERROR(VLOOKUP(A28,Einheiten!$A$2:$L$11,6,FALSE),0)</f>
        <v/>
      </c>
      <c r="D28" s="34">
        <f>IFERROR(VLOOKUP(A28,Einheiten!$A$2:$L$11,5,FALSE),0)</f>
        <v/>
      </c>
      <c r="E28" s="33">
        <f>IFERROR(VLOOKUP(A28,Einheiten!$A$2:$L$11,7,FALSE),0)</f>
        <v/>
      </c>
      <c r="F28" s="15">
        <f>IFERROR(VLOOKUP(A28,Einheiten!$A$2:$L$11,9,FALSE),0)</f>
        <v/>
      </c>
      <c r="G28" s="15">
        <f>IFERROR(VLOOKUP(A28,Einheiten!$A$2:$L$11,8,FALSE),0)</f>
        <v/>
      </c>
      <c r="H28" s="15">
        <f>IFERROR(VLOOKUP(A28,Einheiten!$A$2:$L$11,10,FALSE),0)</f>
        <v/>
      </c>
      <c r="I28" s="35">
        <f>SUMIF($E$4:$E$11,"MEA",$D$4:$D$11)*F28</f>
        <v/>
      </c>
      <c r="J28" s="35">
        <f>SUMIF($E$4:$E$11,"Wohnfläche",$D$4:$D$11)*G28</f>
        <v/>
      </c>
      <c r="K28" s="35">
        <f>SUMIF($E$4:$E$11,"Personen",$D$4:$D$11)*H28</f>
        <v/>
      </c>
      <c r="L28" s="35">
        <f>SUM(I28:K28)</f>
        <v/>
      </c>
      <c r="M28" s="35">
        <f>SUMIFS($D$4:$D$11,$F$4:$F$11,"Ja",$E$4:$E$11,"MEA")*F28+SUMIFS($D$4:$D$11,$F$4:$F$11,"Ja",$E$4:$E$11,"Wohnfläche")*G28+SUMIFS($D$4:$D$11,$F$4:$F$11,"Ja",$E$4:$E$11,"Personen")*H28</f>
        <v/>
      </c>
      <c r="N28" s="35">
        <f>L28-M28</f>
        <v/>
      </c>
    </row>
    <row r="29">
      <c r="A29" s="9">
        <f>Einheiten!A10</f>
        <v/>
      </c>
      <c r="B29" s="9">
        <f>IFERROR(VLOOKUP(A29,Einheiten!$A$2:$L$11,2,FALSE),"")</f>
        <v/>
      </c>
      <c r="C29" s="30">
        <f>IFERROR(VLOOKUP(A29,Einheiten!$A$2:$L$11,6,FALSE),0)</f>
        <v/>
      </c>
      <c r="D29" s="31">
        <f>IFERROR(VLOOKUP(A29,Einheiten!$A$2:$L$11,5,FALSE),0)</f>
        <v/>
      </c>
      <c r="E29" s="30">
        <f>IFERROR(VLOOKUP(A29,Einheiten!$A$2:$L$11,7,FALSE),0)</f>
        <v/>
      </c>
      <c r="F29" s="12">
        <f>IFERROR(VLOOKUP(A29,Einheiten!$A$2:$L$11,9,FALSE),0)</f>
        <v/>
      </c>
      <c r="G29" s="12">
        <f>IFERROR(VLOOKUP(A29,Einheiten!$A$2:$L$11,8,FALSE),0)</f>
        <v/>
      </c>
      <c r="H29" s="12">
        <f>IFERROR(VLOOKUP(A29,Einheiten!$A$2:$L$11,10,FALSE),0)</f>
        <v/>
      </c>
      <c r="I29" s="32">
        <f>SUMIF($E$4:$E$11,"MEA",$D$4:$D$11)*F29</f>
        <v/>
      </c>
      <c r="J29" s="32">
        <f>SUMIF($E$4:$E$11,"Wohnfläche",$D$4:$D$11)*G29</f>
        <v/>
      </c>
      <c r="K29" s="32">
        <f>SUMIF($E$4:$E$11,"Personen",$D$4:$D$11)*H29</f>
        <v/>
      </c>
      <c r="L29" s="32">
        <f>SUM(I29:K29)</f>
        <v/>
      </c>
      <c r="M29" s="32">
        <f>SUMIFS($D$4:$D$11,$F$4:$F$11,"Ja",$E$4:$E$11,"MEA")*F29+SUMIFS($D$4:$D$11,$F$4:$F$11,"Ja",$E$4:$E$11,"Wohnfläche")*G29+SUMIFS($D$4:$D$11,$F$4:$F$11,"Ja",$E$4:$E$11,"Personen")*H29</f>
        <v/>
      </c>
      <c r="N29" s="32">
        <f>L29-M29</f>
        <v/>
      </c>
    </row>
    <row r="30">
      <c r="A30" s="14">
        <f>Einheiten!A11</f>
        <v/>
      </c>
      <c r="B30" s="14">
        <f>IFERROR(VLOOKUP(A30,Einheiten!$A$2:$L$11,2,FALSE),"")</f>
        <v/>
      </c>
      <c r="C30" s="33">
        <f>IFERROR(VLOOKUP(A30,Einheiten!$A$2:$L$11,6,FALSE),0)</f>
        <v/>
      </c>
      <c r="D30" s="34">
        <f>IFERROR(VLOOKUP(A30,Einheiten!$A$2:$L$11,5,FALSE),0)</f>
        <v/>
      </c>
      <c r="E30" s="33">
        <f>IFERROR(VLOOKUP(A30,Einheiten!$A$2:$L$11,7,FALSE),0)</f>
        <v/>
      </c>
      <c r="F30" s="15">
        <f>IFERROR(VLOOKUP(A30,Einheiten!$A$2:$L$11,9,FALSE),0)</f>
        <v/>
      </c>
      <c r="G30" s="15">
        <f>IFERROR(VLOOKUP(A30,Einheiten!$A$2:$L$11,8,FALSE),0)</f>
        <v/>
      </c>
      <c r="H30" s="15">
        <f>IFERROR(VLOOKUP(A30,Einheiten!$A$2:$L$11,10,FALSE),0)</f>
        <v/>
      </c>
      <c r="I30" s="35">
        <f>SUMIF($E$4:$E$11,"MEA",$D$4:$D$11)*F30</f>
        <v/>
      </c>
      <c r="J30" s="35">
        <f>SUMIF($E$4:$E$11,"Wohnfläche",$D$4:$D$11)*G30</f>
        <v/>
      </c>
      <c r="K30" s="35">
        <f>SUMIF($E$4:$E$11,"Personen",$D$4:$D$11)*H30</f>
        <v/>
      </c>
      <c r="L30" s="35">
        <f>SUM(I30:K30)</f>
        <v/>
      </c>
      <c r="M30" s="35">
        <f>SUMIFS($D$4:$D$11,$F$4:$F$11,"Ja",$E$4:$E$11,"MEA")*F30+SUMIFS($D$4:$D$11,$F$4:$F$11,"Ja",$E$4:$E$11,"Wohnfläche")*G30+SUMIFS($D$4:$D$11,$F$4:$F$11,"Ja",$E$4:$E$11,"Personen")*H30</f>
        <v/>
      </c>
      <c r="N30" s="35">
        <f>L30-M30</f>
        <v/>
      </c>
    </row>
    <row r="31"/>
    <row r="32">
      <c r="K32" s="36" t="inlineStr">
        <is>
          <t>Summe</t>
        </is>
      </c>
      <c r="L32" s="37">
        <f>SUM(L21:L30)</f>
        <v/>
      </c>
      <c r="M32" s="37">
        <f>SUM(M21:M30)</f>
        <v/>
      </c>
      <c r="N32" s="38">
        <f>SUM(N21:N30)</f>
        <v/>
      </c>
    </row>
    <row r="33"/>
    <row r="34"/>
    <row r="35">
      <c r="A35" s="39" t="inlineStr">
        <is>
          <t>Verteilerschlüssel</t>
        </is>
      </c>
      <c r="B35" s="39" t="inlineStr">
        <is>
          <t>Betrag</t>
        </is>
      </c>
    </row>
    <row r="36">
      <c r="A36" s="40" t="inlineStr">
        <is>
          <t>MEA</t>
        </is>
      </c>
      <c r="B36" s="41">
        <f>SUMIF($E$4:$E$11,A36,$D$4:$D$11)</f>
        <v/>
      </c>
    </row>
    <row r="37">
      <c r="A37" s="40" t="inlineStr">
        <is>
          <t>Wohnfläche</t>
        </is>
      </c>
      <c r="B37" s="41">
        <f>SUMIF($E$4:$E$11,A37,$D$4:$D$11)</f>
        <v/>
      </c>
    </row>
    <row r="38">
      <c r="A38" s="40" t="inlineStr">
        <is>
          <t>Personen</t>
        </is>
      </c>
      <c r="B38" s="41">
        <f>SUMIF($E$4:$E$11,A38,$D$4:$D$11)</f>
        <v/>
      </c>
    </row>
  </sheetData>
  <dataValidations count="2">
    <dataValidation sqref="E4:E11" showErrorMessage="1" showInputMessage="1" allowBlank="1" type="list">
      <formula1>"MEA,Wohnfläche,Personen"</formula1>
    </dataValidation>
    <dataValidation sqref="F4:F11" showErrorMessage="1" showInputMessage="1" allowBlank="1" type="list">
      <formula1>"Ja,Nein"</formula1>
    </dataValidation>
  </dataValidation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2026-08-01T15:24:35Z</dcterms:created>
  <dcterms:modified xmlns:dcterms="http://purl.org/dc/terms/" xmlns:xsi="http://www.w3.org/2001/XMLSchema-instance" xsi:type="dcterms:W3CDTF">2026-08-01T15:24:35Z</dcterms:modified>
</cp:coreProperties>
</file>