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etdaten" sheetId="1" state="visible" r:id="rId1"/>
    <sheet xmlns:r="http://schemas.openxmlformats.org/officeDocument/2006/relationships" name="Mietspiegel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&quot;€/m²&quot;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4" fontId="3" fillId="4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4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Aktuelle Kaltmiete vs. Vergleichsmiete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'Auswertung'!E20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'Auswertung'!$D$21:$D$30</f>
            </numRef>
          </cat>
          <val>
            <numRef>
              <f>'Auswertung'!$E$21:$E$30</f>
            </numRef>
          </val>
        </ser>
        <ser>
          <idx val="1"/>
          <order val="1"/>
          <tx>
            <strRef>
              <f>'Auswertung'!F20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'Auswertung'!$D$21:$D$30</f>
            </numRef>
          </cat>
          <val>
            <numRef>
              <f>'Auswertung'!$F$21:$F$30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Erhöhungsvorschlag je Wohnung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'Auswertung'!G20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'Auswertung'!$D$21:$D$30</f>
            </numRef>
          </cat>
          <val>
            <numRef>
              <f>'Auswertung'!$G$21:$G$30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Erhöhung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31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49</row>
      <rowOff>0</rowOff>
    </from>
    <ext cx="72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22" customWidth="1" min="4" max="4"/>
    <col width="8" customWidth="1" min="5" max="5"/>
    <col width="18" customWidth="1" min="6" max="6"/>
    <col width="22" customWidth="1" min="7" max="7"/>
    <col width="13" customWidth="1" min="8" max="8"/>
    <col width="9" customWidth="1" min="9" max="9"/>
    <col width="18" customWidth="1" min="10" max="10"/>
    <col width="17" customWidth="1" min="11" max="11"/>
    <col width="14" customWidth="1" min="12" max="12"/>
    <col width="12" customWidth="1" min="13" max="13"/>
    <col width="16" customWidth="1" min="14" max="14"/>
    <col width="14" customWidth="1" min="15" max="15"/>
    <col width="18" customWidth="1" min="16" max="16"/>
    <col width="18" customWidth="1" min="17" max="17"/>
    <col width="12" customWidth="1" min="18" max="18"/>
    <col width="14" customWidth="1" min="19" max="19"/>
    <col width="18" customWidth="1" min="20" max="20"/>
    <col width="10" customWidth="1" min="21" max="21"/>
    <col width="30" customWidth="1" min="22" max="22"/>
  </cols>
  <sheetData>
    <row r="1" ht="28" customHeight="1">
      <c r="A1" s="1" t="inlineStr">
        <is>
          <t>Mietspiegel Vergleich Berechnung</t>
        </is>
      </c>
    </row>
    <row r="2" ht="30" customHeight="1">
      <c r="A2" s="2" t="inlineStr">
        <is>
          <t>Objekt-ID</t>
        </is>
      </c>
      <c r="B2" s="2" t="inlineStr">
        <is>
          <t>Vermieter</t>
        </is>
      </c>
      <c r="C2" s="2" t="inlineStr">
        <is>
          <t>Mieter</t>
        </is>
      </c>
      <c r="D2" s="2" t="inlineStr">
        <is>
          <t>Straße</t>
        </is>
      </c>
      <c r="E2" s="2" t="inlineStr">
        <is>
          <t>PLZ</t>
        </is>
      </c>
      <c r="F2" s="2" t="inlineStr">
        <is>
          <t>Ort</t>
        </is>
      </c>
      <c r="G2" s="2" t="inlineStr">
        <is>
          <t>Wohnungstyp</t>
        </is>
      </c>
      <c r="H2" s="2" t="inlineStr">
        <is>
          <t>Wohnfläche m²</t>
        </is>
      </c>
      <c r="I2" s="2" t="inlineStr">
        <is>
          <t>Baujahr</t>
        </is>
      </c>
      <c r="J2" s="2" t="inlineStr">
        <is>
          <t>Akt. Kaltmiete €/Mon.</t>
        </is>
      </c>
      <c r="K2" s="2" t="inlineStr">
        <is>
          <t>Nebenkosten €/Mon.</t>
        </is>
      </c>
      <c r="L2" s="2" t="inlineStr">
        <is>
          <t>Mietspiegel €/m²</t>
        </is>
      </c>
      <c r="M2" s="2" t="inlineStr">
        <is>
          <t>Lageklasse</t>
        </is>
      </c>
      <c r="N2" s="2" t="inlineStr">
        <is>
          <t>Ausstattungsklasse</t>
        </is>
      </c>
      <c r="O2" s="2" t="inlineStr">
        <is>
          <t>Baualtersklasse</t>
        </is>
      </c>
      <c r="P2" s="2" t="inlineStr">
        <is>
          <t>Vergleichsmiete €/Mon.</t>
        </is>
      </c>
      <c r="Q2" s="2" t="inlineStr">
        <is>
          <t>Erhöhungsvorschlag €</t>
        </is>
      </c>
      <c r="R2" s="2" t="inlineStr">
        <is>
          <t>Erhöhung %</t>
        </is>
      </c>
      <c r="S2" s="2" t="inlineStr">
        <is>
          <t>Kappungsgrenze %</t>
        </is>
      </c>
      <c r="T2" s="2" t="inlineStr">
        <is>
          <t>Zulässige Erhöhung €</t>
        </is>
      </c>
      <c r="U2" s="2" t="inlineStr">
        <is>
          <t>Status</t>
        </is>
      </c>
      <c r="V2" s="2" t="inlineStr">
        <is>
          <t>Hinweis</t>
        </is>
      </c>
    </row>
    <row r="3" ht="18" customHeight="1">
      <c r="A3" s="3" t="inlineStr">
        <is>
          <t>OBJ-001</t>
        </is>
      </c>
      <c r="B3" s="4" t="inlineStr">
        <is>
          <t>Thomas Becker</t>
        </is>
      </c>
      <c r="C3" s="4" t="inlineStr">
        <is>
          <t>Anna Berger</t>
        </is>
      </c>
      <c r="D3" s="4" t="inlineStr">
        <is>
          <t>Hauptstraße 12</t>
        </is>
      </c>
      <c r="E3" s="3" t="inlineStr">
        <is>
          <t>10115</t>
        </is>
      </c>
      <c r="F3" s="4" t="inlineStr">
        <is>
          <t>Berlin</t>
        </is>
      </c>
      <c r="G3" s="3" t="inlineStr">
        <is>
          <t>2-Zimmer-Wohnung</t>
        </is>
      </c>
      <c r="H3" s="5" t="n">
        <v>68.5</v>
      </c>
      <c r="I3" s="6" t="n">
        <v>1985</v>
      </c>
      <c r="J3" s="7" t="n">
        <v>920</v>
      </c>
      <c r="K3" s="7" t="n">
        <v>180</v>
      </c>
      <c r="L3" s="8" t="n">
        <v>14.2</v>
      </c>
      <c r="M3" s="3" t="inlineStr">
        <is>
          <t>Mittel</t>
        </is>
      </c>
      <c r="N3" s="3" t="inlineStr">
        <is>
          <t>Normal</t>
        </is>
      </c>
      <c r="O3" s="3" t="inlineStr">
        <is>
          <t>Altbau</t>
        </is>
      </c>
      <c r="P3" s="9">
        <f>IFERROR(H3*L3,0)</f>
        <v/>
      </c>
      <c r="Q3" s="9">
        <f>IFERROR(MAX(0,P3-J3),0)</f>
        <v/>
      </c>
      <c r="R3" s="10">
        <f>IFERROR(Q3/J3,0)</f>
        <v/>
      </c>
      <c r="S3" s="11" t="n">
        <v>0.15</v>
      </c>
      <c r="T3" s="9">
        <f>IFERROR(MIN(Q3,J3*S3),0)</f>
        <v/>
      </c>
      <c r="U3" s="12">
        <f>IFERROR(IF(Q3&gt;T3,"Prüfen","OK"),"")</f>
        <v/>
      </c>
      <c r="V3" s="13">
        <f>IFERROR(IF(Q3=0,"Miete am Mietspiegel – kein Potenzial",IF(R3&gt;S3,"⚠ Kappungsgrenze überschritten – max. Erhöhung prüfen",IF(R3&gt;0.1,"Deutliches Erhöhungspotenzial vorhanden","Geringes Erhöhungspotenzial"))),"")</f>
        <v/>
      </c>
    </row>
    <row r="4" ht="18" customHeight="1">
      <c r="A4" s="3" t="inlineStr">
        <is>
          <t>OBJ-002</t>
        </is>
      </c>
      <c r="B4" s="14" t="inlineStr">
        <is>
          <t>Sabine Müller</t>
        </is>
      </c>
      <c r="C4" s="14" t="inlineStr">
        <is>
          <t>Klaus Hartmann</t>
        </is>
      </c>
      <c r="D4" s="14" t="inlineStr">
        <is>
          <t>Lindenallee 7</t>
        </is>
      </c>
      <c r="E4" s="3" t="inlineStr">
        <is>
          <t>80331</t>
        </is>
      </c>
      <c r="F4" s="14" t="inlineStr">
        <is>
          <t>München</t>
        </is>
      </c>
      <c r="G4" s="3" t="inlineStr">
        <is>
          <t>3-Zimmer-Wohnung</t>
        </is>
      </c>
      <c r="H4" s="15" t="n">
        <v>82</v>
      </c>
      <c r="I4" s="16" t="n">
        <v>2001</v>
      </c>
      <c r="J4" s="17" t="n">
        <v>1650</v>
      </c>
      <c r="K4" s="17" t="n">
        <v>220</v>
      </c>
      <c r="L4" s="18" t="n">
        <v>21.5</v>
      </c>
      <c r="M4" s="3" t="inlineStr">
        <is>
          <t>Gut</t>
        </is>
      </c>
      <c r="N4" s="3" t="inlineStr">
        <is>
          <t>Gehoben</t>
        </is>
      </c>
      <c r="O4" s="3" t="inlineStr">
        <is>
          <t>Neubau</t>
        </is>
      </c>
      <c r="P4" s="19">
        <f>IFERROR(H4*L4,0)</f>
        <v/>
      </c>
      <c r="Q4" s="19">
        <f>IFERROR(MAX(0,P4-J4),0)</f>
        <v/>
      </c>
      <c r="R4" s="20">
        <f>IFERROR(Q4/J4,0)</f>
        <v/>
      </c>
      <c r="S4" s="11" t="n">
        <v>0.15</v>
      </c>
      <c r="T4" s="19">
        <f>IFERROR(MIN(Q4,J4*S4),0)</f>
        <v/>
      </c>
      <c r="U4" s="21">
        <f>IFERROR(IF(Q4&gt;T4,"Prüfen","OK"),"")</f>
        <v/>
      </c>
      <c r="V4" s="22">
        <f>IFERROR(IF(Q4=0,"Miete am Mietspiegel – kein Potenzial",IF(R4&gt;S4,"⚠ Kappungsgrenze überschritten – max. Erhöhung prüfen",IF(R4&gt;0.1,"Deutliches Erhöhungspotenzial vorhanden","Geringes Erhöhungspotenzial"))),"")</f>
        <v/>
      </c>
    </row>
    <row r="5" ht="18" customHeight="1">
      <c r="A5" s="3" t="inlineStr">
        <is>
          <t>OBJ-003</t>
        </is>
      </c>
      <c r="B5" s="4" t="inlineStr">
        <is>
          <t>Andreas Schneider</t>
        </is>
      </c>
      <c r="C5" s="4" t="inlineStr">
        <is>
          <t>Laura Kranz</t>
        </is>
      </c>
      <c r="D5" s="4" t="inlineStr">
        <is>
          <t>Goethestraße 45</t>
        </is>
      </c>
      <c r="E5" s="3" t="inlineStr">
        <is>
          <t>20095</t>
        </is>
      </c>
      <c r="F5" s="4" t="inlineStr">
        <is>
          <t>Hamburg</t>
        </is>
      </c>
      <c r="G5" s="3" t="inlineStr">
        <is>
          <t>1-Zimmer-Apartment</t>
        </is>
      </c>
      <c r="H5" s="5" t="n">
        <v>41</v>
      </c>
      <c r="I5" s="6" t="n">
        <v>1978</v>
      </c>
      <c r="J5" s="7" t="n">
        <v>750</v>
      </c>
      <c r="K5" s="7" t="n">
        <v>120</v>
      </c>
      <c r="L5" s="8" t="n">
        <v>16.8</v>
      </c>
      <c r="M5" s="3" t="inlineStr">
        <is>
          <t>Mittel</t>
        </is>
      </c>
      <c r="N5" s="3" t="inlineStr">
        <is>
          <t>Normal</t>
        </is>
      </c>
      <c r="O5" s="3" t="inlineStr">
        <is>
          <t>Altbau</t>
        </is>
      </c>
      <c r="P5" s="9">
        <f>IFERROR(H5*L5,0)</f>
        <v/>
      </c>
      <c r="Q5" s="9">
        <f>IFERROR(MAX(0,P5-J5),0)</f>
        <v/>
      </c>
      <c r="R5" s="10">
        <f>IFERROR(Q5/J5,0)</f>
        <v/>
      </c>
      <c r="S5" s="11" t="n">
        <v>0.15</v>
      </c>
      <c r="T5" s="9">
        <f>IFERROR(MIN(Q5,J5*S5),0)</f>
        <v/>
      </c>
      <c r="U5" s="12">
        <f>IFERROR(IF(Q5&gt;T5,"Prüfen","OK"),"")</f>
        <v/>
      </c>
      <c r="V5" s="13">
        <f>IFERROR(IF(Q5=0,"Miete am Mietspiegel – kein Potenzial",IF(R5&gt;S5,"⚠ Kappungsgrenze überschritten – max. Erhöhung prüfen",IF(R5&gt;0.1,"Deutliches Erhöhungspotenzial vorhanden","Geringes Erhöhungspotenzial"))),"")</f>
        <v/>
      </c>
    </row>
    <row r="6" ht="18" customHeight="1">
      <c r="A6" s="3" t="inlineStr">
        <is>
          <t>OBJ-004</t>
        </is>
      </c>
      <c r="B6" s="14" t="inlineStr">
        <is>
          <t>Petra Wagner</t>
        </is>
      </c>
      <c r="C6" s="14" t="inlineStr">
        <is>
          <t>Daniel Vogt</t>
        </is>
      </c>
      <c r="D6" s="14" t="inlineStr">
        <is>
          <t>Bahnhofstraße 18</t>
        </is>
      </c>
      <c r="E6" s="3" t="inlineStr">
        <is>
          <t>50667</t>
        </is>
      </c>
      <c r="F6" s="14" t="inlineStr">
        <is>
          <t>Köln</t>
        </is>
      </c>
      <c r="G6" s="3" t="inlineStr">
        <is>
          <t>4-Zimmer-Wohnung</t>
        </is>
      </c>
      <c r="H6" s="15" t="n">
        <v>96.40000000000001</v>
      </c>
      <c r="I6" s="16" t="n">
        <v>1995</v>
      </c>
      <c r="J6" s="17" t="n">
        <v>1180</v>
      </c>
      <c r="K6" s="17" t="n">
        <v>260</v>
      </c>
      <c r="L6" s="18" t="n">
        <v>13.4</v>
      </c>
      <c r="M6" s="3" t="inlineStr">
        <is>
          <t>Gut</t>
        </is>
      </c>
      <c r="N6" s="3" t="inlineStr">
        <is>
          <t>Normal</t>
        </is>
      </c>
      <c r="O6" s="3" t="inlineStr">
        <is>
          <t>Neubau</t>
        </is>
      </c>
      <c r="P6" s="19">
        <f>IFERROR(H6*L6,0)</f>
        <v/>
      </c>
      <c r="Q6" s="19">
        <f>IFERROR(MAX(0,P6-J6),0)</f>
        <v/>
      </c>
      <c r="R6" s="20">
        <f>IFERROR(Q6/J6,0)</f>
        <v/>
      </c>
      <c r="S6" s="11" t="n">
        <v>0.15</v>
      </c>
      <c r="T6" s="19">
        <f>IFERROR(MIN(Q6,J6*S6),0)</f>
        <v/>
      </c>
      <c r="U6" s="21">
        <f>IFERROR(IF(Q6&gt;T6,"Prüfen","OK"),"")</f>
        <v/>
      </c>
      <c r="V6" s="22">
        <f>IFERROR(IF(Q6=0,"Miete am Mietspiegel – kein Potenzial",IF(R6&gt;S6,"⚠ Kappungsgrenze überschritten – max. Erhöhung prüfen",IF(R6&gt;0.1,"Deutliches Erhöhungspotenzial vorhanden","Geringes Erhöhungspotenzial"))),"")</f>
        <v/>
      </c>
    </row>
    <row r="7" ht="18" customHeight="1">
      <c r="A7" s="3" t="inlineStr">
        <is>
          <t>OBJ-005</t>
        </is>
      </c>
      <c r="B7" s="4" t="inlineStr">
        <is>
          <t>Michael Hoffmann</t>
        </is>
      </c>
      <c r="C7" s="4" t="inlineStr">
        <is>
          <t>Sara Brandt</t>
        </is>
      </c>
      <c r="D7" s="4" t="inlineStr">
        <is>
          <t>Gartenweg 3</t>
        </is>
      </c>
      <c r="E7" s="3" t="inlineStr">
        <is>
          <t>60311</t>
        </is>
      </c>
      <c r="F7" s="4" t="inlineStr">
        <is>
          <t>Frankfurt am Main</t>
        </is>
      </c>
      <c r="G7" s="3" t="inlineStr">
        <is>
          <t>2-Zimmer-Wohnung</t>
        </is>
      </c>
      <c r="H7" s="5" t="n">
        <v>57.8</v>
      </c>
      <c r="I7" s="6" t="n">
        <v>2008</v>
      </c>
      <c r="J7" s="7" t="n">
        <v>1050</v>
      </c>
      <c r="K7" s="7" t="n">
        <v>150</v>
      </c>
      <c r="L7" s="8" t="n">
        <v>17.6</v>
      </c>
      <c r="M7" s="3" t="inlineStr">
        <is>
          <t>Gut</t>
        </is>
      </c>
      <c r="N7" s="3" t="inlineStr">
        <is>
          <t>Gehoben</t>
        </is>
      </c>
      <c r="O7" s="3" t="inlineStr">
        <is>
          <t>Neubau</t>
        </is>
      </c>
      <c r="P7" s="9">
        <f>IFERROR(H7*L7,0)</f>
        <v/>
      </c>
      <c r="Q7" s="9">
        <f>IFERROR(MAX(0,P7-J7),0)</f>
        <v/>
      </c>
      <c r="R7" s="10">
        <f>IFERROR(Q7/J7,0)</f>
        <v/>
      </c>
      <c r="S7" s="11" t="n">
        <v>0.15</v>
      </c>
      <c r="T7" s="9">
        <f>IFERROR(MIN(Q7,J7*S7),0)</f>
        <v/>
      </c>
      <c r="U7" s="12">
        <f>IFERROR(IF(Q7&gt;T7,"Prüfen","OK"),"")</f>
        <v/>
      </c>
      <c r="V7" s="13">
        <f>IFERROR(IF(Q7=0,"Miete am Mietspiegel – kein Potenzial",IF(R7&gt;S7,"⚠ Kappungsgrenze überschritten – max. Erhöhung prüfen",IF(R7&gt;0.1,"Deutliches Erhöhungspotenzial vorhanden","Geringes Erhöhungspotenzial"))),"")</f>
        <v/>
      </c>
    </row>
    <row r="8" ht="18" customHeight="1">
      <c r="A8" s="3" t="inlineStr">
        <is>
          <t>OBJ-006</t>
        </is>
      </c>
      <c r="B8" s="14" t="inlineStr">
        <is>
          <t>Julia Richter</t>
        </is>
      </c>
      <c r="C8" s="14" t="inlineStr">
        <is>
          <t>Florian Menz</t>
        </is>
      </c>
      <c r="D8" s="14" t="inlineStr">
        <is>
          <t>Parkallee 22</t>
        </is>
      </c>
      <c r="E8" s="3" t="inlineStr">
        <is>
          <t>70173</t>
        </is>
      </c>
      <c r="F8" s="14" t="inlineStr">
        <is>
          <t>Stuttgart</t>
        </is>
      </c>
      <c r="G8" s="3" t="inlineStr">
        <is>
          <t>3-Zimmer-Wohnung</t>
        </is>
      </c>
      <c r="H8" s="15" t="n">
        <v>74.2</v>
      </c>
      <c r="I8" s="16" t="n">
        <v>1992</v>
      </c>
      <c r="J8" s="17" t="n">
        <v>1100</v>
      </c>
      <c r="K8" s="17" t="n">
        <v>195</v>
      </c>
      <c r="L8" s="18" t="n">
        <v>14.9</v>
      </c>
      <c r="M8" s="3" t="inlineStr">
        <is>
          <t>Mittel</t>
        </is>
      </c>
      <c r="N8" s="3" t="inlineStr">
        <is>
          <t>Normal</t>
        </is>
      </c>
      <c r="O8" s="3" t="inlineStr">
        <is>
          <t>Altbau</t>
        </is>
      </c>
      <c r="P8" s="19">
        <f>IFERROR(H8*L8,0)</f>
        <v/>
      </c>
      <c r="Q8" s="19">
        <f>IFERROR(MAX(0,P8-J8),0)</f>
        <v/>
      </c>
      <c r="R8" s="20">
        <f>IFERROR(Q8/J8,0)</f>
        <v/>
      </c>
      <c r="S8" s="11" t="n">
        <v>0.15</v>
      </c>
      <c r="T8" s="19">
        <f>IFERROR(MIN(Q8,J8*S8),0)</f>
        <v/>
      </c>
      <c r="U8" s="21">
        <f>IFERROR(IF(Q8&gt;T8,"Prüfen","OK"),"")</f>
        <v/>
      </c>
      <c r="V8" s="22">
        <f>IFERROR(IF(Q8=0,"Miete am Mietspiegel – kein Potenzial",IF(R8&gt;S8,"⚠ Kappungsgrenze überschritten – max. Erhöhung prüfen",IF(R8&gt;0.1,"Deutliches Erhöhungspotenzial vorhanden","Geringes Erhöhungspotenzial"))),"")</f>
        <v/>
      </c>
    </row>
    <row r="9" ht="18" customHeight="1">
      <c r="A9" s="3" t="inlineStr">
        <is>
          <t>OBJ-007</t>
        </is>
      </c>
      <c r="B9" s="4" t="inlineStr">
        <is>
          <t>Stefan Weber</t>
        </is>
      </c>
      <c r="C9" s="4" t="inlineStr">
        <is>
          <t>Monika Käfer</t>
        </is>
      </c>
      <c r="D9" s="4" t="inlineStr">
        <is>
          <t>Hohenstaufenring 9</t>
        </is>
      </c>
      <c r="E9" s="3" t="inlineStr">
        <is>
          <t>40213</t>
        </is>
      </c>
      <c r="F9" s="4" t="inlineStr">
        <is>
          <t>Düsseldorf</t>
        </is>
      </c>
      <c r="G9" s="3" t="inlineStr">
        <is>
          <t>1-Zimmer-Apartment</t>
        </is>
      </c>
      <c r="H9" s="5" t="n">
        <v>36.7</v>
      </c>
      <c r="I9" s="6" t="n">
        <v>1975</v>
      </c>
      <c r="J9" s="7" t="n">
        <v>580</v>
      </c>
      <c r="K9" s="7" t="n">
        <v>100</v>
      </c>
      <c r="L9" s="8" t="n">
        <v>13.1</v>
      </c>
      <c r="M9" s="3" t="inlineStr">
        <is>
          <t>Einfach</t>
        </is>
      </c>
      <c r="N9" s="3" t="inlineStr">
        <is>
          <t>Normal</t>
        </is>
      </c>
      <c r="O9" s="3" t="inlineStr">
        <is>
          <t>Altbau</t>
        </is>
      </c>
      <c r="P9" s="9">
        <f>IFERROR(H9*L9,0)</f>
        <v/>
      </c>
      <c r="Q9" s="9">
        <f>IFERROR(MAX(0,P9-J9),0)</f>
        <v/>
      </c>
      <c r="R9" s="10">
        <f>IFERROR(Q9/J9,0)</f>
        <v/>
      </c>
      <c r="S9" s="11" t="n">
        <v>0.15</v>
      </c>
      <c r="T9" s="9">
        <f>IFERROR(MIN(Q9,J9*S9),0)</f>
        <v/>
      </c>
      <c r="U9" s="12">
        <f>IFERROR(IF(Q9&gt;T9,"Prüfen","OK"),"")</f>
        <v/>
      </c>
      <c r="V9" s="13">
        <f>IFERROR(IF(Q9=0,"Miete am Mietspiegel – kein Potenzial",IF(R9&gt;S9,"⚠ Kappungsgrenze überschritten – max. Erhöhung prüfen",IF(R9&gt;0.1,"Deutliches Erhöhungspotenzial vorhanden","Geringes Erhöhungspotenzial"))),"")</f>
        <v/>
      </c>
    </row>
    <row r="10" ht="18" customHeight="1">
      <c r="A10" s="3" t="inlineStr">
        <is>
          <t>OBJ-008</t>
        </is>
      </c>
      <c r="B10" s="14" t="inlineStr">
        <is>
          <t>Claudia Fischer</t>
        </is>
      </c>
      <c r="C10" s="14" t="inlineStr">
        <is>
          <t>Jürgen Haas</t>
        </is>
      </c>
      <c r="D10" s="14" t="inlineStr">
        <is>
          <t>Sonnenstraße 14</t>
        </is>
      </c>
      <c r="E10" s="3" t="inlineStr">
        <is>
          <t>04109</t>
        </is>
      </c>
      <c r="F10" s="14" t="inlineStr">
        <is>
          <t>Leipzig</t>
        </is>
      </c>
      <c r="G10" s="3" t="inlineStr">
        <is>
          <t>2-Zimmer-Wohnung</t>
        </is>
      </c>
      <c r="H10" s="15" t="n">
        <v>61.3</v>
      </c>
      <c r="I10" s="16" t="n">
        <v>2003</v>
      </c>
      <c r="J10" s="17" t="n">
        <v>650</v>
      </c>
      <c r="K10" s="17" t="n">
        <v>145</v>
      </c>
      <c r="L10" s="18" t="n">
        <v>10.8</v>
      </c>
      <c r="M10" s="3" t="inlineStr">
        <is>
          <t>Mittel</t>
        </is>
      </c>
      <c r="N10" s="3" t="inlineStr">
        <is>
          <t>Normal</t>
        </is>
      </c>
      <c r="O10" s="3" t="inlineStr">
        <is>
          <t>Neubau</t>
        </is>
      </c>
      <c r="P10" s="19">
        <f>IFERROR(H10*L10,0)</f>
        <v/>
      </c>
      <c r="Q10" s="19">
        <f>IFERROR(MAX(0,P10-J10),0)</f>
        <v/>
      </c>
      <c r="R10" s="20">
        <f>IFERROR(Q10/J10,0)</f>
        <v/>
      </c>
      <c r="S10" s="11" t="n">
        <v>0.15</v>
      </c>
      <c r="T10" s="19">
        <f>IFERROR(MIN(Q10,J10*S10),0)</f>
        <v/>
      </c>
      <c r="U10" s="21">
        <f>IFERROR(IF(Q10&gt;T10,"Prüfen","OK"),"")</f>
        <v/>
      </c>
      <c r="V10" s="22">
        <f>IFERROR(IF(Q10=0,"Miete am Mietspiegel – kein Potenzial",IF(R10&gt;S10,"⚠ Kappungsgrenze überschritten – max. Erhöhung prüfen",IF(R10&gt;0.1,"Deutliches Erhöhungspotenzial vorhanden","Geringes Erhöhungspotenzial"))),"")</f>
        <v/>
      </c>
    </row>
    <row r="11" ht="18" customHeight="1">
      <c r="A11" s="3" t="inlineStr">
        <is>
          <t>OBJ-009</t>
        </is>
      </c>
      <c r="B11" s="4" t="inlineStr">
        <is>
          <t>Markus Bauer</t>
        </is>
      </c>
      <c r="C11" s="4" t="inlineStr">
        <is>
          <t>Christine Lenz</t>
        </is>
      </c>
      <c r="D11" s="4" t="inlineStr">
        <is>
          <t>Blumenweg 5</t>
        </is>
      </c>
      <c r="E11" s="3" t="inlineStr">
        <is>
          <t>01067</t>
        </is>
      </c>
      <c r="F11" s="4" t="inlineStr">
        <is>
          <t>Dresden</t>
        </is>
      </c>
      <c r="G11" s="3" t="inlineStr">
        <is>
          <t>5-Zimmer-Wohnung</t>
        </is>
      </c>
      <c r="H11" s="5" t="n">
        <v>108</v>
      </c>
      <c r="I11" s="6" t="n">
        <v>1999</v>
      </c>
      <c r="J11" s="7" t="n">
        <v>1050</v>
      </c>
      <c r="K11" s="7" t="n">
        <v>290</v>
      </c>
      <c r="L11" s="8" t="n">
        <v>10.2</v>
      </c>
      <c r="M11" s="3" t="inlineStr">
        <is>
          <t>Gut</t>
        </is>
      </c>
      <c r="N11" s="3" t="inlineStr">
        <is>
          <t>Gehoben</t>
        </is>
      </c>
      <c r="O11" s="3" t="inlineStr">
        <is>
          <t>Neubau</t>
        </is>
      </c>
      <c r="P11" s="9">
        <f>IFERROR(H11*L11,0)</f>
        <v/>
      </c>
      <c r="Q11" s="9">
        <f>IFERROR(MAX(0,P11-J11),0)</f>
        <v/>
      </c>
      <c r="R11" s="10">
        <f>IFERROR(Q11/J11,0)</f>
        <v/>
      </c>
      <c r="S11" s="11" t="n">
        <v>0.15</v>
      </c>
      <c r="T11" s="9">
        <f>IFERROR(MIN(Q11,J11*S11),0)</f>
        <v/>
      </c>
      <c r="U11" s="12">
        <f>IFERROR(IF(Q11&gt;T11,"Prüfen","OK"),"")</f>
        <v/>
      </c>
      <c r="V11" s="13">
        <f>IFERROR(IF(Q11=0,"Miete am Mietspiegel – kein Potenzial",IF(R11&gt;S11,"⚠ Kappungsgrenze überschritten – max. Erhöhung prüfen",IF(R11&gt;0.1,"Deutliches Erhöhungspotenzial vorhanden","Geringes Erhöhungspotenzial"))),"")</f>
        <v/>
      </c>
    </row>
    <row r="12" ht="18" customHeight="1">
      <c r="A12" s="3" t="inlineStr">
        <is>
          <t>OBJ-010</t>
        </is>
      </c>
      <c r="B12" s="14" t="inlineStr">
        <is>
          <t>Nicole Schulz</t>
        </is>
      </c>
      <c r="C12" s="14" t="inlineStr">
        <is>
          <t>Bernd Fuchs</t>
        </is>
      </c>
      <c r="D12" s="14" t="inlineStr">
        <is>
          <t>Berliner Allee 31</t>
        </is>
      </c>
      <c r="E12" s="3" t="inlineStr">
        <is>
          <t>30159</t>
        </is>
      </c>
      <c r="F12" s="14" t="inlineStr">
        <is>
          <t>Hannover</t>
        </is>
      </c>
      <c r="G12" s="3" t="inlineStr">
        <is>
          <t>3-Zimmer-Wohnung</t>
        </is>
      </c>
      <c r="H12" s="15" t="n">
        <v>79.5</v>
      </c>
      <c r="I12" s="16" t="n">
        <v>2005</v>
      </c>
      <c r="J12" s="17" t="n">
        <v>980</v>
      </c>
      <c r="K12" s="17" t="n">
        <v>200</v>
      </c>
      <c r="L12" s="18" t="n">
        <v>12.4</v>
      </c>
      <c r="M12" s="3" t="inlineStr">
        <is>
          <t>Mittel</t>
        </is>
      </c>
      <c r="N12" s="3" t="inlineStr">
        <is>
          <t>Normal</t>
        </is>
      </c>
      <c r="O12" s="3" t="inlineStr">
        <is>
          <t>Neubau</t>
        </is>
      </c>
      <c r="P12" s="19">
        <f>IFERROR(H12*L12,0)</f>
        <v/>
      </c>
      <c r="Q12" s="19">
        <f>IFERROR(MAX(0,P12-J12),0)</f>
        <v/>
      </c>
      <c r="R12" s="20">
        <f>IFERROR(Q12/J12,0)</f>
        <v/>
      </c>
      <c r="S12" s="11" t="n">
        <v>0.15</v>
      </c>
      <c r="T12" s="19">
        <f>IFERROR(MIN(Q12,J12*S12),0)</f>
        <v/>
      </c>
      <c r="U12" s="21">
        <f>IFERROR(IF(Q12&gt;T12,"Prüfen","OK"),"")</f>
        <v/>
      </c>
      <c r="V12" s="22">
        <f>IFERROR(IF(Q12=0,"Miete am Mietspiegel – kein Potenzial",IF(R12&gt;S12,"⚠ Kappungsgrenze überschritten – max. Erhöhung prüfen",IF(R12&gt;0.1,"Deutliches Erhöhungspotenzial vorhanden","Geringes Erhöhungspotenzial"))),"")</f>
        <v/>
      </c>
    </row>
  </sheetData>
  <mergeCells count="1">
    <mergeCell ref="A1:V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2" customWidth="1" min="3" max="3"/>
    <col width="22" customWidth="1" min="4" max="4"/>
    <col width="12" customWidth="1" min="5" max="5"/>
    <col width="16" customWidth="1" min="6" max="6"/>
    <col width="14" customWidth="1" min="7" max="7"/>
    <col width="16" customWidth="1" min="8" max="8"/>
    <col width="22" customWidth="1" min="9" max="9"/>
    <col width="12" customWidth="1" min="10" max="10"/>
    <col width="12" customWidth="1" min="11" max="11"/>
  </cols>
  <sheetData>
    <row r="1" ht="20" customHeight="1">
      <c r="A1" s="1" t="inlineStr">
        <is>
          <t>Mietspiegel-Referenztabelle</t>
        </is>
      </c>
    </row>
    <row r="2" ht="30" customHeight="1">
      <c r="A2" s="2" t="inlineStr">
        <is>
          <t>Schlüssel</t>
        </is>
      </c>
      <c r="B2" s="2" t="inlineStr">
        <is>
          <t>Stadt</t>
        </is>
      </c>
      <c r="C2" s="2" t="inlineStr">
        <is>
          <t>PLZ-Bereich</t>
        </is>
      </c>
      <c r="D2" s="2" t="inlineStr">
        <is>
          <t>Wohnungstyp</t>
        </is>
      </c>
      <c r="E2" s="2" t="inlineStr">
        <is>
          <t>Lageklasse</t>
        </is>
      </c>
      <c r="F2" s="2" t="inlineStr">
        <is>
          <t>Ausstattungsklasse</t>
        </is>
      </c>
      <c r="G2" s="2" t="inlineStr">
        <is>
          <t>Baualtersklasse</t>
        </is>
      </c>
      <c r="H2" s="2" t="inlineStr">
        <is>
          <t>Mietspiegel €/m²</t>
        </is>
      </c>
      <c r="I2" s="2" t="inlineStr">
        <is>
          <t>Quelle / Stand</t>
        </is>
      </c>
      <c r="J2" s="2" t="inlineStr">
        <is>
          <t>Gültig ab</t>
        </is>
      </c>
      <c r="K2" s="2" t="inlineStr">
        <is>
          <t>Gültig bis</t>
        </is>
      </c>
    </row>
    <row r="3">
      <c r="A3" s="4" t="inlineStr">
        <is>
          <t>Berlin|2-Zimmer-Wohnung|Mittel|Normal|Altbau</t>
        </is>
      </c>
      <c r="B3" s="4" t="inlineStr">
        <is>
          <t>Berlin</t>
        </is>
      </c>
      <c r="C3" s="4" t="inlineStr">
        <is>
          <t>10115-10999</t>
        </is>
      </c>
      <c r="D3" s="4" t="inlineStr">
        <is>
          <t>2-Zimmer-Wohnung</t>
        </is>
      </c>
      <c r="E3" s="4" t="inlineStr">
        <is>
          <t>Mittel</t>
        </is>
      </c>
      <c r="F3" s="4" t="inlineStr">
        <is>
          <t>Normal</t>
        </is>
      </c>
      <c r="G3" s="4" t="inlineStr">
        <is>
          <t>Altbau</t>
        </is>
      </c>
      <c r="H3" s="8" t="n">
        <v>14.2</v>
      </c>
      <c r="I3" s="4" t="inlineStr">
        <is>
          <t>Berliner Mietspiegel 2026</t>
        </is>
      </c>
      <c r="J3" s="4" t="inlineStr">
        <is>
          <t>01.01.2026</t>
        </is>
      </c>
      <c r="K3" s="4" t="inlineStr">
        <is>
          <t>31.12.2026</t>
        </is>
      </c>
    </row>
    <row r="4">
      <c r="A4" s="14" t="inlineStr">
        <is>
          <t>München|3-Zimmer-Wohnung|Gut|Gehoben|Neubau</t>
        </is>
      </c>
      <c r="B4" s="14" t="inlineStr">
        <is>
          <t>München</t>
        </is>
      </c>
      <c r="C4" s="14" t="inlineStr">
        <is>
          <t>80331-81929</t>
        </is>
      </c>
      <c r="D4" s="14" t="inlineStr">
        <is>
          <t>3-Zimmer-Wohnung</t>
        </is>
      </c>
      <c r="E4" s="14" t="inlineStr">
        <is>
          <t>Gut</t>
        </is>
      </c>
      <c r="F4" s="14" t="inlineStr">
        <is>
          <t>Gehoben</t>
        </is>
      </c>
      <c r="G4" s="14" t="inlineStr">
        <is>
          <t>Neubau</t>
        </is>
      </c>
      <c r="H4" s="18" t="n">
        <v>21.5</v>
      </c>
      <c r="I4" s="14" t="inlineStr">
        <is>
          <t>Münchener Mietspiegel 2026</t>
        </is>
      </c>
      <c r="J4" s="14" t="inlineStr">
        <is>
          <t>01.01.2026</t>
        </is>
      </c>
      <c r="K4" s="14" t="inlineStr">
        <is>
          <t>31.12.2026</t>
        </is>
      </c>
    </row>
    <row r="5">
      <c r="A5" s="4" t="inlineStr">
        <is>
          <t>Hamburg|1-Zimmer-Apartment|Mittel|Normal|Altbau</t>
        </is>
      </c>
      <c r="B5" s="4" t="inlineStr">
        <is>
          <t>Hamburg</t>
        </is>
      </c>
      <c r="C5" s="4" t="inlineStr">
        <is>
          <t>20095-22769</t>
        </is>
      </c>
      <c r="D5" s="4" t="inlineStr">
        <is>
          <t>1-Zimmer-Apartment</t>
        </is>
      </c>
      <c r="E5" s="4" t="inlineStr">
        <is>
          <t>Mittel</t>
        </is>
      </c>
      <c r="F5" s="4" t="inlineStr">
        <is>
          <t>Normal</t>
        </is>
      </c>
      <c r="G5" s="4" t="inlineStr">
        <is>
          <t>Altbau</t>
        </is>
      </c>
      <c r="H5" s="8" t="n">
        <v>16.8</v>
      </c>
      <c r="I5" s="4" t="inlineStr">
        <is>
          <t>Hamburger Mietspiegel 2026</t>
        </is>
      </c>
      <c r="J5" s="4" t="inlineStr">
        <is>
          <t>01.01.2026</t>
        </is>
      </c>
      <c r="K5" s="4" t="inlineStr">
        <is>
          <t>31.12.2026</t>
        </is>
      </c>
    </row>
    <row r="6">
      <c r="A6" s="14" t="inlineStr">
        <is>
          <t>Köln|4-Zimmer-Wohnung|Gut|Normal|Neubau</t>
        </is>
      </c>
      <c r="B6" s="14" t="inlineStr">
        <is>
          <t>Köln</t>
        </is>
      </c>
      <c r="C6" s="14" t="inlineStr">
        <is>
          <t>50667-51149</t>
        </is>
      </c>
      <c r="D6" s="14" t="inlineStr">
        <is>
          <t>4-Zimmer-Wohnung</t>
        </is>
      </c>
      <c r="E6" s="14" t="inlineStr">
        <is>
          <t>Gut</t>
        </is>
      </c>
      <c r="F6" s="14" t="inlineStr">
        <is>
          <t>Normal</t>
        </is>
      </c>
      <c r="G6" s="14" t="inlineStr">
        <is>
          <t>Neubau</t>
        </is>
      </c>
      <c r="H6" s="18" t="n">
        <v>13.4</v>
      </c>
      <c r="I6" s="14" t="inlineStr">
        <is>
          <t>Kölner Mietspiegel 2026</t>
        </is>
      </c>
      <c r="J6" s="14" t="inlineStr">
        <is>
          <t>01.01.2026</t>
        </is>
      </c>
      <c r="K6" s="14" t="inlineStr">
        <is>
          <t>31.12.2026</t>
        </is>
      </c>
    </row>
    <row r="7">
      <c r="A7" s="4" t="inlineStr">
        <is>
          <t>Frankfurt am Main|2-Zimmer-Wohnung|Gut|Gehoben|Neubau</t>
        </is>
      </c>
      <c r="B7" s="4" t="inlineStr">
        <is>
          <t>Frankfurt am Main</t>
        </is>
      </c>
      <c r="C7" s="4" t="inlineStr">
        <is>
          <t>60311-60599</t>
        </is>
      </c>
      <c r="D7" s="4" t="inlineStr">
        <is>
          <t>2-Zimmer-Wohnung</t>
        </is>
      </c>
      <c r="E7" s="4" t="inlineStr">
        <is>
          <t>Gut</t>
        </is>
      </c>
      <c r="F7" s="4" t="inlineStr">
        <is>
          <t>Gehoben</t>
        </is>
      </c>
      <c r="G7" s="4" t="inlineStr">
        <is>
          <t>Neubau</t>
        </is>
      </c>
      <c r="H7" s="8" t="n">
        <v>17.6</v>
      </c>
      <c r="I7" s="4" t="inlineStr">
        <is>
          <t>Frankfurter Mietspiegel 2026</t>
        </is>
      </c>
      <c r="J7" s="4" t="inlineStr">
        <is>
          <t>01.01.2026</t>
        </is>
      </c>
      <c r="K7" s="4" t="inlineStr">
        <is>
          <t>31.12.2026</t>
        </is>
      </c>
    </row>
    <row r="8">
      <c r="A8" s="14" t="inlineStr">
        <is>
          <t>Stuttgart|3-Zimmer-Wohnung|Mittel|Normal|Altbau</t>
        </is>
      </c>
      <c r="B8" s="14" t="inlineStr">
        <is>
          <t>Stuttgart</t>
        </is>
      </c>
      <c r="C8" s="14" t="inlineStr">
        <is>
          <t>70173-70619</t>
        </is>
      </c>
      <c r="D8" s="14" t="inlineStr">
        <is>
          <t>3-Zimmer-Wohnung</t>
        </is>
      </c>
      <c r="E8" s="14" t="inlineStr">
        <is>
          <t>Mittel</t>
        </is>
      </c>
      <c r="F8" s="14" t="inlineStr">
        <is>
          <t>Normal</t>
        </is>
      </c>
      <c r="G8" s="14" t="inlineStr">
        <is>
          <t>Altbau</t>
        </is>
      </c>
      <c r="H8" s="18" t="n">
        <v>14.9</v>
      </c>
      <c r="I8" s="14" t="inlineStr">
        <is>
          <t>Stuttgarter Mietspiegel 2026</t>
        </is>
      </c>
      <c r="J8" s="14" t="inlineStr">
        <is>
          <t>01.01.2026</t>
        </is>
      </c>
      <c r="K8" s="14" t="inlineStr">
        <is>
          <t>31.12.2026</t>
        </is>
      </c>
    </row>
    <row r="9">
      <c r="A9" s="4" t="inlineStr">
        <is>
          <t>Düsseldorf|1-Zimmer-Apartment|Einfach|Normal|Altbau</t>
        </is>
      </c>
      <c r="B9" s="4" t="inlineStr">
        <is>
          <t>Düsseldorf</t>
        </is>
      </c>
      <c r="C9" s="4" t="inlineStr">
        <is>
          <t>40213-40629</t>
        </is>
      </c>
      <c r="D9" s="4" t="inlineStr">
        <is>
          <t>1-Zimmer-Apartment</t>
        </is>
      </c>
      <c r="E9" s="4" t="inlineStr">
        <is>
          <t>Einfach</t>
        </is>
      </c>
      <c r="F9" s="4" t="inlineStr">
        <is>
          <t>Normal</t>
        </is>
      </c>
      <c r="G9" s="4" t="inlineStr">
        <is>
          <t>Altbau</t>
        </is>
      </c>
      <c r="H9" s="8" t="n">
        <v>13.1</v>
      </c>
      <c r="I9" s="4" t="inlineStr">
        <is>
          <t>Düsseldorfer Mietspiegel 2026</t>
        </is>
      </c>
      <c r="J9" s="4" t="inlineStr">
        <is>
          <t>01.01.2026</t>
        </is>
      </c>
      <c r="K9" s="4" t="inlineStr">
        <is>
          <t>31.12.2026</t>
        </is>
      </c>
    </row>
    <row r="10">
      <c r="A10" s="14" t="inlineStr">
        <is>
          <t>Leipzig|2-Zimmer-Wohnung|Mittel|Normal|Neubau</t>
        </is>
      </c>
      <c r="B10" s="14" t="inlineStr">
        <is>
          <t>Leipzig</t>
        </is>
      </c>
      <c r="C10" s="14" t="inlineStr">
        <is>
          <t>04109-04357</t>
        </is>
      </c>
      <c r="D10" s="14" t="inlineStr">
        <is>
          <t>2-Zimmer-Wohnung</t>
        </is>
      </c>
      <c r="E10" s="14" t="inlineStr">
        <is>
          <t>Mittel</t>
        </is>
      </c>
      <c r="F10" s="14" t="inlineStr">
        <is>
          <t>Normal</t>
        </is>
      </c>
      <c r="G10" s="14" t="inlineStr">
        <is>
          <t>Neubau</t>
        </is>
      </c>
      <c r="H10" s="18" t="n">
        <v>10.8</v>
      </c>
      <c r="I10" s="14" t="inlineStr">
        <is>
          <t>Leipziger Mietspiegel 2026</t>
        </is>
      </c>
      <c r="J10" s="14" t="inlineStr">
        <is>
          <t>01.01.2026</t>
        </is>
      </c>
      <c r="K10" s="14" t="inlineStr">
        <is>
          <t>31.12.2026</t>
        </is>
      </c>
    </row>
    <row r="11">
      <c r="A11" s="4" t="inlineStr">
        <is>
          <t>Dresden|5-Zimmer-Wohnung|Gut|Gehoben|Neubau</t>
        </is>
      </c>
      <c r="B11" s="4" t="inlineStr">
        <is>
          <t>Dresden</t>
        </is>
      </c>
      <c r="C11" s="4" t="inlineStr">
        <is>
          <t>01067-01328</t>
        </is>
      </c>
      <c r="D11" s="4" t="inlineStr">
        <is>
          <t>5-Zimmer-Wohnung</t>
        </is>
      </c>
      <c r="E11" s="4" t="inlineStr">
        <is>
          <t>Gut</t>
        </is>
      </c>
      <c r="F11" s="4" t="inlineStr">
        <is>
          <t>Gehoben</t>
        </is>
      </c>
      <c r="G11" s="4" t="inlineStr">
        <is>
          <t>Neubau</t>
        </is>
      </c>
      <c r="H11" s="8" t="n">
        <v>10.2</v>
      </c>
      <c r="I11" s="4" t="inlineStr">
        <is>
          <t>Dresdner Mietspiegel 2026</t>
        </is>
      </c>
      <c r="J11" s="4" t="inlineStr">
        <is>
          <t>01.01.2026</t>
        </is>
      </c>
      <c r="K11" s="4" t="inlineStr">
        <is>
          <t>31.12.2026</t>
        </is>
      </c>
    </row>
    <row r="12">
      <c r="A12" s="14" t="inlineStr">
        <is>
          <t>Hannover|3-Zimmer-Wohnung|Mittel|Normal|Neubau</t>
        </is>
      </c>
      <c r="B12" s="14" t="inlineStr">
        <is>
          <t>Hannover</t>
        </is>
      </c>
      <c r="C12" s="14" t="inlineStr">
        <is>
          <t>30159-30669</t>
        </is>
      </c>
      <c r="D12" s="14" t="inlineStr">
        <is>
          <t>3-Zimmer-Wohnung</t>
        </is>
      </c>
      <c r="E12" s="14" t="inlineStr">
        <is>
          <t>Mittel</t>
        </is>
      </c>
      <c r="F12" s="14" t="inlineStr">
        <is>
          <t>Normal</t>
        </is>
      </c>
      <c r="G12" s="14" t="inlineStr">
        <is>
          <t>Neubau</t>
        </is>
      </c>
      <c r="H12" s="18" t="n">
        <v>12.4</v>
      </c>
      <c r="I12" s="14" t="inlineStr">
        <is>
          <t>Hannoveraner Mietspiegel 2026</t>
        </is>
      </c>
      <c r="J12" s="14" t="inlineStr">
        <is>
          <t>01.01.2026</t>
        </is>
      </c>
      <c r="K12" s="14" t="inlineStr">
        <is>
          <t>31.12.2026</t>
        </is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Auswertung – Mietspiegel Vergleich</t>
        </is>
      </c>
    </row>
    <row r="2" ht="16" customHeight="1"/>
    <row r="3">
      <c r="A3" s="2" t="inlineStr">
        <is>
          <t>Kennzahl</t>
        </is>
      </c>
      <c r="B3" s="2" t="inlineStr">
        <is>
          <t>Wert</t>
        </is>
      </c>
    </row>
    <row r="4">
      <c r="A4" s="23" t="inlineStr">
        <is>
          <t>Anzahl Wohnungen gesamt</t>
        </is>
      </c>
      <c r="B4" s="24">
        <f>COUNTA(Mietdaten!A3:A12)</f>
        <v/>
      </c>
    </row>
    <row r="5">
      <c r="A5" s="25" t="inlineStr">
        <is>
          <t>Ø Aktuelle Kaltmiete €/Monat</t>
        </is>
      </c>
      <c r="B5" s="19">
        <f>IFERROR(AVERAGE(Mietdaten!J3:J12),0)</f>
        <v/>
      </c>
    </row>
    <row r="6">
      <c r="A6" s="23" t="inlineStr">
        <is>
          <t>Ø Vergleichsmiete €/Monat</t>
        </is>
      </c>
      <c r="B6" s="9">
        <f>IFERROR(AVERAGE(Mietdaten!P3:P12),0)</f>
        <v/>
      </c>
    </row>
    <row r="7">
      <c r="A7" s="25" t="inlineStr">
        <is>
          <t>Ø Mögliche Erhöhung €/Monat</t>
        </is>
      </c>
      <c r="B7" s="19">
        <f>IFERROR(AVERAGE(Mietdaten!Q3:Q12),0)</f>
        <v/>
      </c>
    </row>
    <row r="8">
      <c r="A8" s="23" t="inlineStr">
        <is>
          <t>Summe mögliche Mehrmiete €/Monat</t>
        </is>
      </c>
      <c r="B8" s="9">
        <f>IFERROR(SUM(Mietdaten!Q3:Q12),0)</f>
        <v/>
      </c>
    </row>
    <row r="9">
      <c r="A9" s="25" t="inlineStr">
        <is>
          <t>Summe zulässige Erhöhung €/Monat</t>
        </is>
      </c>
      <c r="B9" s="19">
        <f>IFERROR(SUM(Mietdaten!T3:T12),0)</f>
        <v/>
      </c>
    </row>
    <row r="10">
      <c r="A10" s="23" t="inlineStr">
        <is>
          <t>Anzahl Objekte mit Erhöhungspotenzial</t>
        </is>
      </c>
      <c r="B10" s="24">
        <f>COUNTIF(Mietdaten!Q3:Q12,"&gt;0")</f>
        <v/>
      </c>
    </row>
    <row r="11">
      <c r="A11" s="25" t="inlineStr">
        <is>
          <t>Anteil Objekte mit Erhöhungspotenzial</t>
        </is>
      </c>
      <c r="B11" s="20">
        <f>IFERROR(COUNTIF(Mietdaten!Q3:Q12,"&gt;0")/COUNTA(Mietdaten!A3:A12),0)</f>
        <v/>
      </c>
    </row>
    <row r="12">
      <c r="A12" s="23" t="inlineStr">
        <is>
          <t>Anzahl Objekte – Status "Prüfen"</t>
        </is>
      </c>
      <c r="B12" s="24">
        <f>COUNTIF(Mietdaten!U3:U12,"Prüfen")</f>
        <v/>
      </c>
    </row>
    <row r="13">
      <c r="A13" s="25" t="inlineStr">
        <is>
          <t>Anteil Objekte über Kappungsgrenze</t>
        </is>
      </c>
      <c r="B13" s="20">
        <f>IFERROR(COUNTIF(Mietdaten!U3:U12,"Prüfen")/COUNTA(Mietdaten!A3:A12),0)</f>
        <v/>
      </c>
    </row>
    <row r="14">
      <c r="A14" s="23" t="inlineStr">
        <is>
          <t>Höchste Abweichung zur Vergleichsmiete €</t>
        </is>
      </c>
      <c r="B14" s="9">
        <f>IFERROR(MAX(Mietdaten!Q3:Q12),0)</f>
        <v/>
      </c>
    </row>
    <row r="15">
      <c r="A15" s="25" t="inlineStr">
        <is>
          <t>Niedrigste Abweichung zur Vergleichsmiete €</t>
        </is>
      </c>
      <c r="B15" s="19">
        <f>IFERROR(MIN(Mietdaten!Q3:Q12),0)</f>
        <v/>
      </c>
    </row>
    <row r="16">
      <c r="A16" s="23" t="inlineStr">
        <is>
          <t>Gesamtmieteinnahmen aktuell €/Monat</t>
        </is>
      </c>
      <c r="B16" s="9">
        <f>IFERROR(SUM(Mietdaten!J3:J12),0)</f>
        <v/>
      </c>
    </row>
    <row r="17">
      <c r="A17" s="25" t="inlineStr">
        <is>
          <t>Gesamtmieteinnahmen nach Erhöhung €/Monat</t>
        </is>
      </c>
      <c r="B17" s="19">
        <f>IFERROR(SUM(Mietdaten!J3:J12)+SUM(Mietdaten!T3:T12),0)</f>
        <v/>
      </c>
    </row>
    <row r="18"/>
    <row r="19" ht="8" customHeight="1"/>
    <row r="20">
      <c r="D20" s="26" t="inlineStr">
        <is>
          <t>Objekt</t>
        </is>
      </c>
      <c r="E20" s="26" t="inlineStr">
        <is>
          <t>Akt. Kaltmiete</t>
        </is>
      </c>
      <c r="F20" s="26" t="inlineStr">
        <is>
          <t>Vergleichsmiete</t>
        </is>
      </c>
      <c r="G20" s="26" t="inlineStr">
        <is>
          <t>Erhöhungsvorschlag</t>
        </is>
      </c>
    </row>
    <row r="21">
      <c r="D21" s="12" t="inlineStr">
        <is>
          <t>OBJ-001</t>
        </is>
      </c>
      <c r="E21" s="9">
        <f>Mietdaten!J3</f>
        <v/>
      </c>
      <c r="F21" s="9">
        <f>Mietdaten!P3</f>
        <v/>
      </c>
      <c r="G21" s="9">
        <f>Mietdaten!Q3</f>
        <v/>
      </c>
    </row>
    <row r="22">
      <c r="D22" s="21" t="inlineStr">
        <is>
          <t>OBJ-002</t>
        </is>
      </c>
      <c r="E22" s="19">
        <f>Mietdaten!J4</f>
        <v/>
      </c>
      <c r="F22" s="19">
        <f>Mietdaten!P4</f>
        <v/>
      </c>
      <c r="G22" s="19">
        <f>Mietdaten!Q4</f>
        <v/>
      </c>
    </row>
    <row r="23">
      <c r="D23" s="12" t="inlineStr">
        <is>
          <t>OBJ-003</t>
        </is>
      </c>
      <c r="E23" s="9">
        <f>Mietdaten!J5</f>
        <v/>
      </c>
      <c r="F23" s="9">
        <f>Mietdaten!P5</f>
        <v/>
      </c>
      <c r="G23" s="9">
        <f>Mietdaten!Q5</f>
        <v/>
      </c>
    </row>
    <row r="24">
      <c r="D24" s="21" t="inlineStr">
        <is>
          <t>OBJ-004</t>
        </is>
      </c>
      <c r="E24" s="19">
        <f>Mietdaten!J6</f>
        <v/>
      </c>
      <c r="F24" s="19">
        <f>Mietdaten!P6</f>
        <v/>
      </c>
      <c r="G24" s="19">
        <f>Mietdaten!Q6</f>
        <v/>
      </c>
    </row>
    <row r="25">
      <c r="D25" s="12" t="inlineStr">
        <is>
          <t>OBJ-005</t>
        </is>
      </c>
      <c r="E25" s="9">
        <f>Mietdaten!J7</f>
        <v/>
      </c>
      <c r="F25" s="9">
        <f>Mietdaten!P7</f>
        <v/>
      </c>
      <c r="G25" s="9">
        <f>Mietdaten!Q7</f>
        <v/>
      </c>
    </row>
    <row r="26">
      <c r="D26" s="21" t="inlineStr">
        <is>
          <t>OBJ-006</t>
        </is>
      </c>
      <c r="E26" s="19">
        <f>Mietdaten!J8</f>
        <v/>
      </c>
      <c r="F26" s="19">
        <f>Mietdaten!P8</f>
        <v/>
      </c>
      <c r="G26" s="19">
        <f>Mietdaten!Q8</f>
        <v/>
      </c>
    </row>
    <row r="27">
      <c r="D27" s="12" t="inlineStr">
        <is>
          <t>OBJ-007</t>
        </is>
      </c>
      <c r="E27" s="9">
        <f>Mietdaten!J9</f>
        <v/>
      </c>
      <c r="F27" s="9">
        <f>Mietdaten!P9</f>
        <v/>
      </c>
      <c r="G27" s="9">
        <f>Mietdaten!Q9</f>
        <v/>
      </c>
    </row>
    <row r="28">
      <c r="D28" s="21" t="inlineStr">
        <is>
          <t>OBJ-008</t>
        </is>
      </c>
      <c r="E28" s="19">
        <f>Mietdaten!J10</f>
        <v/>
      </c>
      <c r="F28" s="19">
        <f>Mietdaten!P10</f>
        <v/>
      </c>
      <c r="G28" s="19">
        <f>Mietdaten!Q10</f>
        <v/>
      </c>
    </row>
    <row r="29">
      <c r="D29" s="12" t="inlineStr">
        <is>
          <t>OBJ-009</t>
        </is>
      </c>
      <c r="E29" s="9">
        <f>Mietdaten!J11</f>
        <v/>
      </c>
      <c r="F29" s="9">
        <f>Mietdaten!P11</f>
        <v/>
      </c>
      <c r="G29" s="9">
        <f>Mietdaten!Q11</f>
        <v/>
      </c>
    </row>
    <row r="30">
      <c r="D30" s="21" t="inlineStr">
        <is>
          <t>OBJ-010</t>
        </is>
      </c>
      <c r="E30" s="19">
        <f>Mietdaten!J12</f>
        <v/>
      </c>
      <c r="F30" s="19">
        <f>Mietdaten!P12</f>
        <v/>
      </c>
      <c r="G30" s="19">
        <f>Mietdaten!Q12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  <col width="20" customWidth="1" min="3" max="3"/>
    <col width="20" customWidth="1" min="4" max="4"/>
  </cols>
  <sheetData>
    <row r="1" ht="28" customHeight="1">
      <c r="A1" s="1" t="inlineStr">
        <is>
          <t>Hinweise zur Nutzung – Mietspiegel Vergleich Berechnung</t>
        </is>
      </c>
    </row>
    <row r="2" ht="22" customHeight="1">
      <c r="A2" s="2" t="inlineStr">
        <is>
          <t>ABSCHNITT</t>
        </is>
      </c>
      <c r="B2" s="2" t="inlineStr">
        <is>
          <t>INHALT</t>
        </is>
      </c>
    </row>
    <row r="3" ht="40" customHeight="1">
      <c r="A3" s="27" t="inlineStr">
        <is>
          <t>1. Zweck dieser Vorlage</t>
        </is>
      </c>
      <c r="B3" s="22" t="inlineStr">
        <is>
          <t>Diese Vorlage dient dem Vergleich Ihrer aktuellen Mieteinnahmen mit dem lokalen Mietspiegel. Sie zeigt auf, bei welchen Objekten eine Mieteerhöhung rechtlich möglich und wirtschaftlich sinnvoll ist.</t>
        </is>
      </c>
    </row>
    <row r="4" ht="40" customHeight="1">
      <c r="A4" s="27" t="inlineStr">
        <is>
          <t>2. Blatt "Mietdaten"</t>
        </is>
      </c>
      <c r="B4" s="13" t="inlineStr">
        <is>
          <t>Tragen Sie hier alle relevanten Angaben zu Ihren Mietobjekten ein. Gelb hinterlegte Zellen sind Eingabefelder. Formeln berechnen automatisch die Vergleichsmiete, den Erhöhungsvorschlag, die Kappungsgrenze und den Status.</t>
        </is>
      </c>
    </row>
    <row r="5" ht="40" customHeight="1">
      <c r="A5" s="27" t="inlineStr">
        <is>
          <t>3. Blatt "Mietspiegel"</t>
        </is>
      </c>
      <c r="B5" s="22" t="inlineStr">
        <is>
          <t>Diese Tabelle enthält die Referenzwerte (€/m²) für verschiedene Städte, Lagen, Ausstattungen und Baualtersklassen. Pflegen Sie diese Werte regelmäßig anhand der offiziellen Mietspiegel Ihrer Gemeinden.</t>
        </is>
      </c>
    </row>
    <row r="6" ht="40" customHeight="1">
      <c r="A6" s="27" t="inlineStr">
        <is>
          <t>4. Blatt "Auswertung"</t>
        </is>
      </c>
      <c r="B6" s="13" t="inlineStr">
        <is>
          <t>Hier finden Sie eine Management-Übersicht mit Kennzahlen (Durchschnitte, Summen, Anteile) sowie Säulendiagramme zum visuellen Vergleich von Ist-Miete und Vergleichsmiete.</t>
        </is>
      </c>
    </row>
    <row r="7" ht="40" customHeight="1">
      <c r="A7" s="27" t="inlineStr">
        <is>
          <t>5. Vergleichsmiete berechnen</t>
        </is>
      </c>
      <c r="B7" s="22" t="inlineStr">
        <is>
          <t>Vergleichsmiete = Wohnfläche (m²) × Mietspiegel (€/m²). Der Mietspiegel-Wert wird direkt in Spalte L eingetragen. Ggf. können Sie eine VLOOKUP-Formel ergänzen, die den Wert aus dem Blatt "Mietspiegel" anhand eines zusammengesetzten Schlüssels abruft.</t>
        </is>
      </c>
    </row>
    <row r="8" ht="40" customHeight="1">
      <c r="A8" s="27" t="inlineStr">
        <is>
          <t>6. Kappungsgrenze</t>
        </is>
      </c>
      <c r="B8" s="13" t="inlineStr">
        <is>
          <t>In den meisten Gemeinden darf die Miete innerhalb von 3 Jahren um maximal 20 % erhöht werden. In Gebieten mit angespanntem Wohnungsmarkt (z. B. Berlin, München) gilt eine verschärfte Kappungsgrenze von 15 %. Passen Sie Spalte S entsprechend an (0,15 oder 0,20).</t>
        </is>
      </c>
    </row>
    <row r="9" ht="40" customHeight="1">
      <c r="A9" s="27" t="inlineStr">
        <is>
          <t>7. Rechtliche Anforderungen</t>
        </is>
      </c>
      <c r="B9" s="22" t="inlineStr">
        <is>
          <t>Eine Mieteerhöhung bis zur ortsüblichen Vergleichsmiete (§ 558 BGB) erfordert zwingend eine schriftliche Begründung (z. B. Verweis auf qualifizierten Mietspiegel, Sachverständigengutachten oder Vergleichswohnungen). Die Mietzustimmungsfrist beträgt 2 Monate. Bitte holen Sie rechtlichen Rat ein, bevor Sie eine Mieteerhöhung versenden.</t>
        </is>
      </c>
    </row>
    <row r="10" ht="40" customHeight="1">
      <c r="A10" s="27" t="inlineStr">
        <is>
          <t>8. Status-Ampel</t>
        </is>
      </c>
      <c r="B10" s="13" t="inlineStr">
        <is>
          <t>"OK" = Der Erhöhungsvorschlag liegt innerhalb der Kappungsgrenze. "Prüfen" = Der rechnerische Erhöhungsvorschlag übersteigt die Kappungsgrenze – die zulässige Erhöhung ist gedeckelt.</t>
        </is>
      </c>
    </row>
    <row r="11" ht="40" customHeight="1">
      <c r="A11" s="27" t="inlineStr">
        <is>
          <t>9. Lage-/Ausstattungsklassen</t>
        </is>
      </c>
      <c r="B11" s="22" t="inlineStr">
        <is>
          <t>Einfach: Basisausstattung, ungünstige Lage. Normal: Durchschnittliche Ausstattung und Lage. Gut: Überdurchschnittliche Ausstattung, gute Lage. Gehoben: Hochwertige Ausstattung, sehr gute Lage.</t>
        </is>
      </c>
    </row>
    <row r="12" ht="40" customHeight="1">
      <c r="A12" s="27" t="inlineStr">
        <is>
          <t>10. Baualtersklassen</t>
        </is>
      </c>
      <c r="B12" s="13" t="inlineStr">
        <is>
          <t>Altbau: Baujahr vor 1980. Neubau: Baujahr ab 1980. Passen Sie diese Klassifizierung ggf. an den lokalen Mietspiegel Ihrer Stadt an.</t>
        </is>
      </c>
    </row>
    <row r="13" ht="40" customHeight="1">
      <c r="A13" s="27" t="inlineStr">
        <is>
          <t>11. Datumsformat</t>
        </is>
      </c>
      <c r="B13" s="22" t="inlineStr">
        <is>
          <t>Alle Datumsangaben im Format TT.MM.JJJJ (z. B. 01.06.2026). Währungsangaben im Format 1.234,56 € gemäß deutscher Norm.</t>
        </is>
      </c>
    </row>
    <row r="14" ht="40" customHeight="1">
      <c r="A14" s="27" t="inlineStr">
        <is>
          <t>12. Pflege der Mietspiegel-Tabelle</t>
        </is>
      </c>
      <c r="B14" s="13" t="inlineStr">
        <is>
          <t>Aktualisieren Sie die Werte im Blatt "Mietspiegel" jährlich nach Veröffentlichung des neuen Mietspiegels Ihrer Gemeinde. Quelle und Gültigkeitszeitraum sind in den Spalten I–K dokumentiert.</t>
        </is>
      </c>
    </row>
    <row r="15" ht="40" customHeight="1">
      <c r="A15" s="27" t="inlineStr">
        <is>
          <t>13. Haftungsausschluss</t>
        </is>
      </c>
      <c r="B15" s="22" t="inlineStr">
        <is>
          <t>Diese Vorlage dient ausschließlich zur Orientierung und ersetzt keine Rechtsberatung. Vor dem Versand einer Mieteerhöhung empfehlen wir die Prüfung durch einen Fachanwalt für Mietrecht oder einen Eigentümerverband (z. B. Haus &amp; Grund).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2026-06-19T13:03:36Z</dcterms:created>
  <dcterms:modified xmlns:dcterms="http://purl.org/dc/terms/" xmlns:xsi="http://www.w3.org/2001/XMLSchema-instance" xsi:type="dcterms:W3CDTF">2026-06-19T13:03:36Z</dcterms:modified>
</cp:coreProperties>
</file>