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ktdaten" sheetId="1" state="visible" r:id="rId1"/>
    <sheet xmlns:r="http://schemas.openxmlformats.org/officeDocument/2006/relationships" name="Mietspiegellokal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pivotButton="0" quotePrefix="0" xfId="0"/>
    <xf numFmtId="1" fontId="3" fillId="3" borderId="1" applyAlignment="1" pivotButton="0" quotePrefix="0" xfId="0">
      <alignment horizontal="center" vertical="center" wrapText="1"/>
    </xf>
    <xf numFmtId="164" fontId="3" fillId="4" borderId="1" pivotButton="0" quotePrefix="0" xfId="0"/>
    <xf numFmtId="164" fontId="3" fillId="3" borderId="1" pivotButton="0" quotePrefix="0" xfId="0"/>
    <xf numFmtId="165" fontId="3" fillId="3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" fontId="3" fillId="5" borderId="1" applyAlignment="1" pivotButton="0" quotePrefix="0" xfId="0">
      <alignment horizontal="center" vertical="center" wrapText="1"/>
    </xf>
    <xf numFmtId="164" fontId="3" fillId="5" borderId="1" pivotButton="0" quotePrefix="0" xfId="0"/>
    <xf numFmtId="165" fontId="3" fillId="5" borderId="1" pivotButton="0" quotePrefix="0" xfId="0"/>
    <xf numFmtId="0" fontId="4" fillId="5" borderId="1" pivotButton="0" quotePrefix="0" xfId="0"/>
    <xf numFmtId="0" fontId="4" fillId="6" borderId="1" pivotButton="0" quotePrefix="0" xfId="0"/>
    <xf numFmtId="164" fontId="4" fillId="5" borderId="1" pivotButton="0" quotePrefix="0" xfId="0"/>
    <xf numFmtId="165" fontId="4" fillId="5" borderId="1" pivotButton="0" quotePrefix="0" xfId="0"/>
    <xf numFmtId="0" fontId="1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1" fontId="4" fillId="3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0" fillId="5" borderId="1" pivotButton="0" quotePrefix="0" xfId="0"/>
    <xf numFmtId="164" fontId="0" fillId="5" borderId="1" pivotButton="0" quotePrefix="0" xfId="0"/>
    <xf numFmtId="164" fontId="4" fillId="3" borderId="1" pivotButton="0" quotePrefix="0" xfId="0"/>
    <xf numFmtId="1" fontId="4" fillId="5" borderId="1" pivotButton="0" quotePrefix="0" xfId="0"/>
    <xf numFmtId="1" fontId="0" fillId="3" borderId="1" pivotButton="0" quotePrefix="0" xfId="0"/>
    <xf numFmtId="1" fontId="0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Kaltmiete €/m² vs. Mietspiegel-Wert je Objekt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'Auswertung'!$D$4:$D$12</f>
            </numRef>
          </cat>
          <val>
            <numRef>
              <f>'Auswertung'!$E$4:$E$12</f>
            </numRef>
          </val>
        </ser>
        <ser>
          <idx val="1"/>
          <order val="1"/>
          <tx>
            <strRef>
              <f>'Auswertung'!F3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'Auswertung'!$D$4:$D$12</f>
            </numRef>
          </cat>
          <val>
            <numRef>
              <f>'Auswertung'!$F$4:$F$12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€/m²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Wohnlage</a:t>
            </a:r>
          </a:p>
        </rich>
      </tx>
    </title>
    <plotArea>
      <pieChart>
        <varyColors val="1"/>
        <ser>
          <idx val="0"/>
          <order val="0"/>
          <tx>
            <strRef>
              <f>'Auswertung'!B15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'Auswertung'!$A$16:$A$18</f>
            </numRef>
          </cat>
          <val>
            <numRef>
              <f>'Auswertung'!$B$16:$B$18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0" customWidth="1" min="3" max="3"/>
    <col width="18" customWidth="1" min="4" max="4"/>
    <col width="11" customWidth="1" min="5" max="5"/>
    <col width="15" customWidth="1" min="6" max="6"/>
    <col width="8" customWidth="1" min="7" max="7"/>
    <col width="9" customWidth="1" min="8" max="8"/>
    <col width="13" customWidth="1" min="9" max="9"/>
    <col width="13" customWidth="1" min="10" max="10"/>
    <col width="13" customWidth="1" min="11" max="11"/>
    <col width="13" customWidth="1" min="12" max="12"/>
    <col width="17" customWidth="1" min="13" max="13"/>
    <col width="13" customWidth="1" min="14" max="14"/>
    <col width="22" customWidth="1" min="15" max="15"/>
  </cols>
  <sheetData>
    <row r="1" ht="26" customHeight="1">
      <c r="A1" s="1" t="inlineStr">
        <is>
          <t>Mietspiegel-Datenbank – Objektübersicht</t>
        </is>
      </c>
    </row>
    <row r="2" ht="34" customHeight="1">
      <c r="A2" s="2" t="inlineStr">
        <is>
          <t>Nr.</t>
        </is>
      </c>
      <c r="B2" s="2" t="inlineStr">
        <is>
          <t>Mieter</t>
        </is>
      </c>
      <c r="C2" s="2" t="inlineStr">
        <is>
          <t>Adresse</t>
        </is>
      </c>
      <c r="D2" s="2" t="inlineStr">
        <is>
          <t>Stadt</t>
        </is>
      </c>
      <c r="E2" s="2" t="inlineStr">
        <is>
          <t>Wohnlage</t>
        </is>
      </c>
      <c r="F2" s="2" t="inlineStr">
        <is>
          <t>Wohnfläche (m²)</t>
        </is>
      </c>
      <c r="G2" s="2" t="inlineStr">
        <is>
          <t>Zimmer</t>
        </is>
      </c>
      <c r="H2" s="2" t="inlineStr">
        <is>
          <t>Baujahr</t>
        </is>
      </c>
      <c r="I2" s="2" t="inlineStr">
        <is>
          <t>Kaltmiete (€)</t>
        </is>
      </c>
      <c r="J2" s="2" t="inlineStr">
        <is>
          <t>Nebenkosten (€)</t>
        </is>
      </c>
      <c r="K2" s="2" t="inlineStr">
        <is>
          <t>Warmmiete (€)</t>
        </is>
      </c>
      <c r="L2" s="2" t="inlineStr">
        <is>
          <t>Kaltmiete €/m²</t>
        </is>
      </c>
      <c r="M2" s="2" t="inlineStr">
        <is>
          <t>Mietspiegel-Wert €/m²</t>
        </is>
      </c>
      <c r="N2" s="2" t="inlineStr">
        <is>
          <t>Abweichung %</t>
        </is>
      </c>
      <c r="O2" s="2" t="inlineStr">
        <is>
          <t>Status</t>
        </is>
      </c>
    </row>
    <row r="3">
      <c r="A3" s="3" t="n">
        <v>1</v>
      </c>
      <c r="B3" s="4" t="inlineStr">
        <is>
          <t>Thomas Becker</t>
        </is>
      </c>
      <c r="C3" s="4" t="inlineStr">
        <is>
          <t>Hauptstraße 12</t>
        </is>
      </c>
      <c r="D3" s="3" t="inlineStr">
        <is>
          <t>Berlin</t>
        </is>
      </c>
      <c r="E3" s="3" t="inlineStr">
        <is>
          <t>mittel</t>
        </is>
      </c>
      <c r="F3" s="5" t="n">
        <v>68</v>
      </c>
      <c r="G3" s="5" t="n">
        <v>2</v>
      </c>
      <c r="H3" s="5" t="n">
        <v>1998</v>
      </c>
      <c r="I3" s="6" t="n">
        <v>780</v>
      </c>
      <c r="J3" s="6" t="n">
        <v>180</v>
      </c>
      <c r="K3" s="7">
        <f>I3+J3</f>
        <v/>
      </c>
      <c r="L3" s="7">
        <f>IFERROR(I3/F3,0)</f>
        <v/>
      </c>
      <c r="M3" s="7">
        <f>IFERROR(VLOOKUP(D3&amp;E3,Mietspiegellokal!$A$3:$D$20,4,FALSE),0)</f>
        <v/>
      </c>
      <c r="N3" s="8">
        <f>IFERROR((L3-M3)/M3,0)</f>
        <v/>
      </c>
      <c r="O3" s="4">
        <f>IF(N3&gt;0.1,"Deutlich über Mietspiegel",IF(N3&lt;-0.1,"Unter Mietspiegel","Im Rahmen"))</f>
        <v/>
      </c>
    </row>
    <row r="4">
      <c r="A4" s="9" t="n">
        <v>2</v>
      </c>
      <c r="B4" s="10" t="inlineStr">
        <is>
          <t>Sabine Müller</t>
        </is>
      </c>
      <c r="C4" s="10" t="inlineStr">
        <is>
          <t>Lindenallee 7</t>
        </is>
      </c>
      <c r="D4" s="9" t="inlineStr">
        <is>
          <t>München</t>
        </is>
      </c>
      <c r="E4" s="9" t="inlineStr">
        <is>
          <t>gut</t>
        </is>
      </c>
      <c r="F4" s="11" t="n">
        <v>85</v>
      </c>
      <c r="G4" s="11" t="n">
        <v>3</v>
      </c>
      <c r="H4" s="11" t="n">
        <v>2010</v>
      </c>
      <c r="I4" s="6" t="n">
        <v>1450</v>
      </c>
      <c r="J4" s="6" t="n">
        <v>220</v>
      </c>
      <c r="K4" s="12">
        <f>I4+J4</f>
        <v/>
      </c>
      <c r="L4" s="12">
        <f>IFERROR(I4/F4,0)</f>
        <v/>
      </c>
      <c r="M4" s="12">
        <f>IFERROR(VLOOKUP(D4&amp;E4,Mietspiegellokal!$A$3:$D$20,4,FALSE),0)</f>
        <v/>
      </c>
      <c r="N4" s="13">
        <f>IFERROR((L4-M4)/M4,0)</f>
        <v/>
      </c>
      <c r="O4" s="10">
        <f>IF(N4&gt;0.1,"Deutlich über Mietspiegel",IF(N4&lt;-0.1,"Unter Mietspiegel","Im Rahmen"))</f>
        <v/>
      </c>
    </row>
    <row r="5">
      <c r="A5" s="3" t="n">
        <v>3</v>
      </c>
      <c r="B5" s="4" t="inlineStr">
        <is>
          <t>Andreas Schneider</t>
        </is>
      </c>
      <c r="C5" s="4" t="inlineStr">
        <is>
          <t>Goethestraße 45</t>
        </is>
      </c>
      <c r="D5" s="3" t="inlineStr">
        <is>
          <t>Hamburg</t>
        </is>
      </c>
      <c r="E5" s="3" t="inlineStr">
        <is>
          <t>mittel</t>
        </is>
      </c>
      <c r="F5" s="5" t="n">
        <v>72</v>
      </c>
      <c r="G5" s="5" t="n">
        <v>3</v>
      </c>
      <c r="H5" s="5" t="n">
        <v>2005</v>
      </c>
      <c r="I5" s="6" t="n">
        <v>950</v>
      </c>
      <c r="J5" s="6" t="n">
        <v>190</v>
      </c>
      <c r="K5" s="7">
        <f>I5+J5</f>
        <v/>
      </c>
      <c r="L5" s="7">
        <f>IFERROR(I5/F5,0)</f>
        <v/>
      </c>
      <c r="M5" s="7">
        <f>IFERROR(VLOOKUP(D5&amp;E5,Mietspiegellokal!$A$3:$D$20,4,FALSE),0)</f>
        <v/>
      </c>
      <c r="N5" s="8">
        <f>IFERROR((L5-M5)/M5,0)</f>
        <v/>
      </c>
      <c r="O5" s="4">
        <f>IF(N5&gt;0.1,"Deutlich über Mietspiegel",IF(N5&lt;-0.1,"Unter Mietspiegel","Im Rahmen"))</f>
        <v/>
      </c>
    </row>
    <row r="6">
      <c r="A6" s="9" t="n">
        <v>4</v>
      </c>
      <c r="B6" s="10" t="inlineStr">
        <is>
          <t>Petra Wagner</t>
        </is>
      </c>
      <c r="C6" s="10" t="inlineStr">
        <is>
          <t>Rosenweg 3</t>
        </is>
      </c>
      <c r="D6" s="9" t="inlineStr">
        <is>
          <t>Köln</t>
        </is>
      </c>
      <c r="E6" s="9" t="inlineStr">
        <is>
          <t>einfach</t>
        </is>
      </c>
      <c r="F6" s="11" t="n">
        <v>55</v>
      </c>
      <c r="G6" s="11" t="n">
        <v>2</v>
      </c>
      <c r="H6" s="11" t="n">
        <v>1975</v>
      </c>
      <c r="I6" s="6" t="n">
        <v>580</v>
      </c>
      <c r="J6" s="6" t="n">
        <v>140</v>
      </c>
      <c r="K6" s="12">
        <f>I6+J6</f>
        <v/>
      </c>
      <c r="L6" s="12">
        <f>IFERROR(I6/F6,0)</f>
        <v/>
      </c>
      <c r="M6" s="12">
        <f>IFERROR(VLOOKUP(D6&amp;E6,Mietspiegellokal!$A$3:$D$20,4,FALSE),0)</f>
        <v/>
      </c>
      <c r="N6" s="13">
        <f>IFERROR((L6-M6)/M6,0)</f>
        <v/>
      </c>
      <c r="O6" s="10">
        <f>IF(N6&gt;0.1,"Deutlich über Mietspiegel",IF(N6&lt;-0.1,"Unter Mietspiegel","Im Rahmen"))</f>
        <v/>
      </c>
    </row>
    <row r="7">
      <c r="A7" s="3" t="n">
        <v>5</v>
      </c>
      <c r="B7" s="4" t="inlineStr">
        <is>
          <t>Michael Hoffmann</t>
        </is>
      </c>
      <c r="C7" s="4" t="inlineStr">
        <is>
          <t>Berliner Straße 20</t>
        </is>
      </c>
      <c r="D7" s="3" t="inlineStr">
        <is>
          <t>Frankfurt am Main</t>
        </is>
      </c>
      <c r="E7" s="3" t="inlineStr">
        <is>
          <t>gut</t>
        </is>
      </c>
      <c r="F7" s="5" t="n">
        <v>90</v>
      </c>
      <c r="G7" s="5" t="n">
        <v>4</v>
      </c>
      <c r="H7" s="5" t="n">
        <v>2015</v>
      </c>
      <c r="I7" s="6" t="n">
        <v>1350</v>
      </c>
      <c r="J7" s="6" t="n">
        <v>230</v>
      </c>
      <c r="K7" s="7">
        <f>I7+J7</f>
        <v/>
      </c>
      <c r="L7" s="7">
        <f>IFERROR(I7/F7,0)</f>
        <v/>
      </c>
      <c r="M7" s="7">
        <f>IFERROR(VLOOKUP(D7&amp;E7,Mietspiegellokal!$A$3:$D$20,4,FALSE),0)</f>
        <v/>
      </c>
      <c r="N7" s="8">
        <f>IFERROR((L7-M7)/M7,0)</f>
        <v/>
      </c>
      <c r="O7" s="4">
        <f>IF(N7&gt;0.1,"Deutlich über Mietspiegel",IF(N7&lt;-0.1,"Unter Mietspiegel","Im Rahmen"))</f>
        <v/>
      </c>
    </row>
    <row r="8">
      <c r="A8" s="9" t="n">
        <v>6</v>
      </c>
      <c r="B8" s="10" t="inlineStr">
        <is>
          <t>Julia Richter</t>
        </is>
      </c>
      <c r="C8" s="10" t="inlineStr">
        <is>
          <t>Bahnhofstraße 9</t>
        </is>
      </c>
      <c r="D8" s="9" t="inlineStr">
        <is>
          <t>Leipzig</t>
        </is>
      </c>
      <c r="E8" s="9" t="inlineStr">
        <is>
          <t>mittel</t>
        </is>
      </c>
      <c r="F8" s="11" t="n">
        <v>65</v>
      </c>
      <c r="G8" s="11" t="n">
        <v>2</v>
      </c>
      <c r="H8" s="11" t="n">
        <v>2000</v>
      </c>
      <c r="I8" s="6" t="n">
        <v>620</v>
      </c>
      <c r="J8" s="6" t="n">
        <v>150</v>
      </c>
      <c r="K8" s="12">
        <f>I8+J8</f>
        <v/>
      </c>
      <c r="L8" s="12">
        <f>IFERROR(I8/F8,0)</f>
        <v/>
      </c>
      <c r="M8" s="12">
        <f>IFERROR(VLOOKUP(D8&amp;E8,Mietspiegellokal!$A$3:$D$20,4,FALSE),0)</f>
        <v/>
      </c>
      <c r="N8" s="13">
        <f>IFERROR((L8-M8)/M8,0)</f>
        <v/>
      </c>
      <c r="O8" s="10">
        <f>IF(N8&gt;0.1,"Deutlich über Mietspiegel",IF(N8&lt;-0.1,"Unter Mietspiegel","Im Rahmen"))</f>
        <v/>
      </c>
    </row>
    <row r="9">
      <c r="A9" s="3" t="n">
        <v>7</v>
      </c>
      <c r="B9" s="4" t="inlineStr">
        <is>
          <t>Thomas Becker</t>
        </is>
      </c>
      <c r="C9" s="4" t="inlineStr">
        <is>
          <t>Schillerstraße 15</t>
        </is>
      </c>
      <c r="D9" s="3" t="inlineStr">
        <is>
          <t>Berlin</t>
        </is>
      </c>
      <c r="E9" s="3" t="inlineStr">
        <is>
          <t>gut</t>
        </is>
      </c>
      <c r="F9" s="5" t="n">
        <v>78</v>
      </c>
      <c r="G9" s="5" t="n">
        <v>3</v>
      </c>
      <c r="H9" s="5" t="n">
        <v>2018</v>
      </c>
      <c r="I9" s="6" t="n">
        <v>1150</v>
      </c>
      <c r="J9" s="6" t="n">
        <v>210</v>
      </c>
      <c r="K9" s="7">
        <f>I9+J9</f>
        <v/>
      </c>
      <c r="L9" s="7">
        <f>IFERROR(I9/F9,0)</f>
        <v/>
      </c>
      <c r="M9" s="7">
        <f>IFERROR(VLOOKUP(D9&amp;E9,Mietspiegellokal!$A$3:$D$20,4,FALSE),0)</f>
        <v/>
      </c>
      <c r="N9" s="8">
        <f>IFERROR((L9-M9)/M9,0)</f>
        <v/>
      </c>
      <c r="O9" s="4">
        <f>IF(N9&gt;0.1,"Deutlich über Mietspiegel",IF(N9&lt;-0.1,"Unter Mietspiegel","Im Rahmen"))</f>
        <v/>
      </c>
    </row>
    <row r="10">
      <c r="A10" s="9" t="n">
        <v>8</v>
      </c>
      <c r="B10" s="10" t="inlineStr">
        <is>
          <t>Sabine Müller</t>
        </is>
      </c>
      <c r="C10" s="10" t="inlineStr">
        <is>
          <t>Ahornweg 11</t>
        </is>
      </c>
      <c r="D10" s="9" t="inlineStr">
        <is>
          <t>München</t>
        </is>
      </c>
      <c r="E10" s="9" t="inlineStr">
        <is>
          <t>mittel</t>
        </is>
      </c>
      <c r="F10" s="11" t="n">
        <v>60</v>
      </c>
      <c r="G10" s="11" t="n">
        <v>2</v>
      </c>
      <c r="H10" s="11" t="n">
        <v>1990</v>
      </c>
      <c r="I10" s="6" t="n">
        <v>980</v>
      </c>
      <c r="J10" s="6" t="n">
        <v>175</v>
      </c>
      <c r="K10" s="12">
        <f>I10+J10</f>
        <v/>
      </c>
      <c r="L10" s="12">
        <f>IFERROR(I10/F10,0)</f>
        <v/>
      </c>
      <c r="M10" s="12">
        <f>IFERROR(VLOOKUP(D10&amp;E10,Mietspiegellokal!$A$3:$D$20,4,FALSE),0)</f>
        <v/>
      </c>
      <c r="N10" s="13">
        <f>IFERROR((L10-M10)/M10,0)</f>
        <v/>
      </c>
      <c r="O10" s="10">
        <f>IF(N10&gt;0.1,"Deutlich über Mietspiegel",IF(N10&lt;-0.1,"Unter Mietspiegel","Im Rahmen"))</f>
        <v/>
      </c>
    </row>
    <row r="11">
      <c r="A11" s="3" t="n">
        <v>9</v>
      </c>
      <c r="B11" s="4" t="inlineStr">
        <is>
          <t>Andreas Schneider</t>
        </is>
      </c>
      <c r="C11" s="4" t="inlineStr">
        <is>
          <t>Marktplatz 4</t>
        </is>
      </c>
      <c r="D11" s="3" t="inlineStr">
        <is>
          <t>Hamburg</t>
        </is>
      </c>
      <c r="E11" s="3" t="inlineStr">
        <is>
          <t>einfach</t>
        </is>
      </c>
      <c r="F11" s="5" t="n">
        <v>50</v>
      </c>
      <c r="G11" s="5" t="n">
        <v>1</v>
      </c>
      <c r="H11" s="5" t="n">
        <v>1965</v>
      </c>
      <c r="I11" s="6" t="n">
        <v>480</v>
      </c>
      <c r="J11" s="6" t="n">
        <v>120</v>
      </c>
      <c r="K11" s="7">
        <f>I11+J11</f>
        <v/>
      </c>
      <c r="L11" s="7">
        <f>IFERROR(I11/F11,0)</f>
        <v/>
      </c>
      <c r="M11" s="7">
        <f>IFERROR(VLOOKUP(D11&amp;E11,Mietspiegellokal!$A$3:$D$20,4,FALSE),0)</f>
        <v/>
      </c>
      <c r="N11" s="8">
        <f>IFERROR((L11-M11)/M11,0)</f>
        <v/>
      </c>
      <c r="O11" s="4">
        <f>IF(N11&gt;0.1,"Deutlich über Mietspiegel",IF(N11&lt;-0.1,"Unter Mietspiegel","Im Rahmen"))</f>
        <v/>
      </c>
    </row>
    <row r="12"/>
    <row r="13">
      <c r="A13" s="14" t="n"/>
      <c r="B13" s="15" t="inlineStr">
        <is>
          <t>Gesamt / Durchschnitt</t>
        </is>
      </c>
      <c r="C13" s="14" t="n"/>
      <c r="D13" s="14" t="n"/>
      <c r="E13" s="14" t="n"/>
      <c r="F13" s="14" t="n"/>
      <c r="G13" s="14" t="n"/>
      <c r="H13" s="14" t="n"/>
      <c r="I13" s="16">
        <f>SUM(I3:I11)</f>
        <v/>
      </c>
      <c r="J13" s="16">
        <f>SUM(J3:J11)</f>
        <v/>
      </c>
      <c r="K13" s="16">
        <f>SUM(K3:K11)</f>
        <v/>
      </c>
      <c r="L13" s="16">
        <f>IFERROR(AVERAGE(L3:L11),0)</f>
        <v/>
      </c>
      <c r="M13" s="16">
        <f>IFERROR(AVERAGE(M3:M11),0)</f>
        <v/>
      </c>
      <c r="N13" s="17">
        <f>IFERROR(AVERAGE(N3:N11),0)</f>
        <v/>
      </c>
      <c r="O13" s="14" t="n"/>
    </row>
  </sheetData>
  <mergeCells count="1">
    <mergeCell ref="A1:O1"/>
  </mergeCells>
  <conditionalFormatting sqref="N3:N11">
    <cfRule type="expression" priority="1" dxfId="0" stopIfTrue="1">
      <formula>N3&gt;0.1</formula>
    </cfRule>
    <cfRule type="expression" priority="2" dxfId="1" stopIfTrue="1">
      <formula>N3&lt;-0.1</formula>
    </cfRule>
  </conditionalFormatting>
  <conditionalFormatting sqref="O3:O11">
    <cfRule type="expression" priority="3" dxfId="0" stopIfTrue="1">
      <formula>O3="Deutlich über Mietspiegel"</formula>
    </cfRule>
    <cfRule type="expression" priority="4" dxfId="1" stopIfTrue="1">
      <formula>O3="Unter Mietspiegel"</formula>
    </cfRule>
  </conditionalFormatting>
  <dataValidations count="2">
    <dataValidation sqref="E3:E61" showErrorMessage="1" showInputMessage="1" allowBlank="1" type="list">
      <formula1>"einfach,mittel,gut"</formula1>
    </dataValidation>
    <dataValidation sqref="D3:D61" showErrorMessage="1" showInputMessage="1" allowBlank="1" type="list">
      <formula1>"Berlin,München,Hamburg,Köln,Frankfurt am Main,Leipzig"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2" customWidth="1" min="3" max="3"/>
    <col width="16" customWidth="1" min="4" max="4"/>
  </cols>
  <sheetData>
    <row r="1" ht="24" customHeight="1">
      <c r="A1" s="18" t="inlineStr">
        <is>
          <t>Örtlicher Mietspiegel – Basiswerte je Stadt und Wohnlage</t>
        </is>
      </c>
    </row>
    <row r="2" ht="22" customHeight="1">
      <c r="A2" s="2" t="inlineStr">
        <is>
          <t>Schlüssel</t>
        </is>
      </c>
      <c r="B2" s="2" t="inlineStr">
        <is>
          <t>Stadt</t>
        </is>
      </c>
      <c r="C2" s="2" t="inlineStr">
        <is>
          <t>Wohnlage</t>
        </is>
      </c>
      <c r="D2" s="2" t="inlineStr">
        <is>
          <t>Basiswert (€/m²)</t>
        </is>
      </c>
    </row>
    <row r="3">
      <c r="A3" s="4">
        <f>B3&amp;C3</f>
        <v/>
      </c>
      <c r="B3" s="3" t="inlineStr">
        <is>
          <t>Berlin</t>
        </is>
      </c>
      <c r="C3" s="3" t="inlineStr">
        <is>
          <t>einfach</t>
        </is>
      </c>
      <c r="D3" s="7" t="n">
        <v>7.5</v>
      </c>
    </row>
    <row r="4">
      <c r="A4" s="10">
        <f>B4&amp;C4</f>
        <v/>
      </c>
      <c r="B4" s="9" t="inlineStr">
        <is>
          <t>Berlin</t>
        </is>
      </c>
      <c r="C4" s="9" t="inlineStr">
        <is>
          <t>mittel</t>
        </is>
      </c>
      <c r="D4" s="12" t="n">
        <v>9.800000000000001</v>
      </c>
    </row>
    <row r="5">
      <c r="A5" s="4">
        <f>B5&amp;C5</f>
        <v/>
      </c>
      <c r="B5" s="3" t="inlineStr">
        <is>
          <t>Berlin</t>
        </is>
      </c>
      <c r="C5" s="3" t="inlineStr">
        <is>
          <t>gut</t>
        </is>
      </c>
      <c r="D5" s="7" t="n">
        <v>13.2</v>
      </c>
    </row>
    <row r="6">
      <c r="A6" s="10">
        <f>B6&amp;C6</f>
        <v/>
      </c>
      <c r="B6" s="9" t="inlineStr">
        <is>
          <t>München</t>
        </is>
      </c>
      <c r="C6" s="9" t="inlineStr">
        <is>
          <t>einfach</t>
        </is>
      </c>
      <c r="D6" s="12" t="n">
        <v>13</v>
      </c>
    </row>
    <row r="7">
      <c r="A7" s="4">
        <f>B7&amp;C7</f>
        <v/>
      </c>
      <c r="B7" s="3" t="inlineStr">
        <is>
          <t>München</t>
        </is>
      </c>
      <c r="C7" s="3" t="inlineStr">
        <is>
          <t>mittel</t>
        </is>
      </c>
      <c r="D7" s="7" t="n">
        <v>16.5</v>
      </c>
    </row>
    <row r="8">
      <c r="A8" s="10">
        <f>B8&amp;C8</f>
        <v/>
      </c>
      <c r="B8" s="9" t="inlineStr">
        <is>
          <t>München</t>
        </is>
      </c>
      <c r="C8" s="9" t="inlineStr">
        <is>
          <t>gut</t>
        </is>
      </c>
      <c r="D8" s="12" t="n">
        <v>21</v>
      </c>
    </row>
    <row r="9">
      <c r="A9" s="4">
        <f>B9&amp;C9</f>
        <v/>
      </c>
      <c r="B9" s="3" t="inlineStr">
        <is>
          <t>Hamburg</t>
        </is>
      </c>
      <c r="C9" s="3" t="inlineStr">
        <is>
          <t>einfach</t>
        </is>
      </c>
      <c r="D9" s="7" t="n">
        <v>9</v>
      </c>
    </row>
    <row r="10">
      <c r="A10" s="10">
        <f>B10&amp;C10</f>
        <v/>
      </c>
      <c r="B10" s="9" t="inlineStr">
        <is>
          <t>Hamburg</t>
        </is>
      </c>
      <c r="C10" s="9" t="inlineStr">
        <is>
          <t>mittel</t>
        </is>
      </c>
      <c r="D10" s="12" t="n">
        <v>11.5</v>
      </c>
    </row>
    <row r="11">
      <c r="A11" s="4">
        <f>B11&amp;C11</f>
        <v/>
      </c>
      <c r="B11" s="3" t="inlineStr">
        <is>
          <t>Hamburg</t>
        </is>
      </c>
      <c r="C11" s="3" t="inlineStr">
        <is>
          <t>gut</t>
        </is>
      </c>
      <c r="D11" s="7" t="n">
        <v>15</v>
      </c>
    </row>
    <row r="12">
      <c r="A12" s="10">
        <f>B12&amp;C12</f>
        <v/>
      </c>
      <c r="B12" s="9" t="inlineStr">
        <is>
          <t>Köln</t>
        </is>
      </c>
      <c r="C12" s="9" t="inlineStr">
        <is>
          <t>einfach</t>
        </is>
      </c>
      <c r="D12" s="12" t="n">
        <v>8</v>
      </c>
    </row>
    <row r="13">
      <c r="A13" s="4">
        <f>B13&amp;C13</f>
        <v/>
      </c>
      <c r="B13" s="3" t="inlineStr">
        <is>
          <t>Köln</t>
        </is>
      </c>
      <c r="C13" s="3" t="inlineStr">
        <is>
          <t>mittel</t>
        </is>
      </c>
      <c r="D13" s="7" t="n">
        <v>10.2</v>
      </c>
    </row>
    <row r="14">
      <c r="A14" s="10">
        <f>B14&amp;C14</f>
        <v/>
      </c>
      <c r="B14" s="9" t="inlineStr">
        <is>
          <t>Köln</t>
        </is>
      </c>
      <c r="C14" s="9" t="inlineStr">
        <is>
          <t>gut</t>
        </is>
      </c>
      <c r="D14" s="12" t="n">
        <v>13.5</v>
      </c>
    </row>
    <row r="15">
      <c r="A15" s="4">
        <f>B15&amp;C15</f>
        <v/>
      </c>
      <c r="B15" s="3" t="inlineStr">
        <is>
          <t>Frankfurt am Main</t>
        </is>
      </c>
      <c r="C15" s="3" t="inlineStr">
        <is>
          <t>einfach</t>
        </is>
      </c>
      <c r="D15" s="7" t="n">
        <v>10.5</v>
      </c>
    </row>
    <row r="16">
      <c r="A16" s="10">
        <f>B16&amp;C16</f>
        <v/>
      </c>
      <c r="B16" s="9" t="inlineStr">
        <is>
          <t>Frankfurt am Main</t>
        </is>
      </c>
      <c r="C16" s="9" t="inlineStr">
        <is>
          <t>mittel</t>
        </is>
      </c>
      <c r="D16" s="12" t="n">
        <v>13.8</v>
      </c>
    </row>
    <row r="17">
      <c r="A17" s="4">
        <f>B17&amp;C17</f>
        <v/>
      </c>
      <c r="B17" s="3" t="inlineStr">
        <is>
          <t>Frankfurt am Main</t>
        </is>
      </c>
      <c r="C17" s="3" t="inlineStr">
        <is>
          <t>gut</t>
        </is>
      </c>
      <c r="D17" s="7" t="n">
        <v>17.5</v>
      </c>
    </row>
    <row r="18">
      <c r="A18" s="10">
        <f>B18&amp;C18</f>
        <v/>
      </c>
      <c r="B18" s="9" t="inlineStr">
        <is>
          <t>Leipzig</t>
        </is>
      </c>
      <c r="C18" s="9" t="inlineStr">
        <is>
          <t>einfach</t>
        </is>
      </c>
      <c r="D18" s="12" t="n">
        <v>6.2</v>
      </c>
    </row>
    <row r="19">
      <c r="A19" s="4">
        <f>B19&amp;C19</f>
        <v/>
      </c>
      <c r="B19" s="3" t="inlineStr">
        <is>
          <t>Leipzig</t>
        </is>
      </c>
      <c r="C19" s="3" t="inlineStr">
        <is>
          <t>mittel</t>
        </is>
      </c>
      <c r="D19" s="7" t="n">
        <v>7.8</v>
      </c>
    </row>
    <row r="20">
      <c r="A20" s="10">
        <f>B20&amp;C20</f>
        <v/>
      </c>
      <c r="B20" s="9" t="inlineStr">
        <is>
          <t>Leipzig</t>
        </is>
      </c>
      <c r="C20" s="9" t="inlineStr">
        <is>
          <t>gut</t>
        </is>
      </c>
      <c r="D20" s="12" t="n">
        <v>10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8" t="inlineStr">
        <is>
          <t>Auswertung – Mietspiegel-Vergleich</t>
        </is>
      </c>
    </row>
    <row r="2"/>
    <row r="3">
      <c r="A3" s="19" t="inlineStr">
        <is>
          <t>Kennzahl</t>
        </is>
      </c>
      <c r="B3" s="19" t="inlineStr">
        <is>
          <t>Wert</t>
        </is>
      </c>
      <c r="D3" s="19" t="inlineStr">
        <is>
          <t>Mieter</t>
        </is>
      </c>
      <c r="E3" s="19" t="inlineStr">
        <is>
          <t>Kaltmiete €/m²</t>
        </is>
      </c>
      <c r="F3" s="19" t="inlineStr">
        <is>
          <t>Mietspiegel €/m²</t>
        </is>
      </c>
    </row>
    <row r="4">
      <c r="A4" s="4" t="inlineStr">
        <is>
          <t>Anzahl Objekte</t>
        </is>
      </c>
      <c r="B4" s="20">
        <f>COUNTA(Objektdaten!B3:B11)</f>
        <v/>
      </c>
      <c r="D4" s="21">
        <f>Objektdaten!B3</f>
        <v/>
      </c>
      <c r="E4" s="22">
        <f>Objektdaten!L3</f>
        <v/>
      </c>
      <c r="F4" s="22">
        <f>Objektdaten!M3</f>
        <v/>
      </c>
    </row>
    <row r="5">
      <c r="A5" s="10" t="inlineStr">
        <is>
          <t>Durchschnittliche Kaltmiete</t>
        </is>
      </c>
      <c r="B5" s="16">
        <f>IFERROR(AVERAGE(Objektdaten!I3:I11),0)</f>
        <v/>
      </c>
      <c r="D5" s="23">
        <f>Objektdaten!B4</f>
        <v/>
      </c>
      <c r="E5" s="24">
        <f>Objektdaten!L4</f>
        <v/>
      </c>
      <c r="F5" s="24">
        <f>Objektdaten!M4</f>
        <v/>
      </c>
    </row>
    <row r="6">
      <c r="A6" s="4" t="inlineStr">
        <is>
          <t>Durchschnittliche Kaltmiete €/m²</t>
        </is>
      </c>
      <c r="B6" s="25">
        <f>IFERROR(AVERAGE(Objektdaten!L3:L11),0)</f>
        <v/>
      </c>
      <c r="D6" s="21">
        <f>Objektdaten!B5</f>
        <v/>
      </c>
      <c r="E6" s="22">
        <f>Objektdaten!L5</f>
        <v/>
      </c>
      <c r="F6" s="22">
        <f>Objektdaten!M5</f>
        <v/>
      </c>
    </row>
    <row r="7">
      <c r="A7" s="10" t="inlineStr">
        <is>
          <t>Durchschnittlicher Mietspiegelwert €/m²</t>
        </is>
      </c>
      <c r="B7" s="16">
        <f>IFERROR(AVERAGE(Objektdaten!M3:M11),0)</f>
        <v/>
      </c>
      <c r="D7" s="23">
        <f>Objektdaten!B6</f>
        <v/>
      </c>
      <c r="E7" s="24">
        <f>Objektdaten!L6</f>
        <v/>
      </c>
      <c r="F7" s="24">
        <f>Objektdaten!M6</f>
        <v/>
      </c>
    </row>
    <row r="8">
      <c r="A8" s="4" t="inlineStr">
        <is>
          <t>Objekte deutlich über Mietspiegel</t>
        </is>
      </c>
      <c r="B8" s="20">
        <f>COUNTIF(Objektdaten!O3:O11,"Deutlich über Mietspiegel")</f>
        <v/>
      </c>
      <c r="D8" s="21">
        <f>Objektdaten!B7</f>
        <v/>
      </c>
      <c r="E8" s="22">
        <f>Objektdaten!L7</f>
        <v/>
      </c>
      <c r="F8" s="22">
        <f>Objektdaten!M7</f>
        <v/>
      </c>
    </row>
    <row r="9">
      <c r="A9" s="10" t="inlineStr">
        <is>
          <t>Objekte unter Mietspiegel</t>
        </is>
      </c>
      <c r="B9" s="26">
        <f>COUNTIF(Objektdaten!O3:O11,"Unter Mietspiegel")</f>
        <v/>
      </c>
      <c r="D9" s="23">
        <f>Objektdaten!B8</f>
        <v/>
      </c>
      <c r="E9" s="24">
        <f>Objektdaten!L8</f>
        <v/>
      </c>
      <c r="F9" s="24">
        <f>Objektdaten!M8</f>
        <v/>
      </c>
    </row>
    <row r="10">
      <c r="A10" s="4" t="inlineStr">
        <is>
          <t>Objekte im Rahmen</t>
        </is>
      </c>
      <c r="B10" s="20">
        <f>COUNTIF(Objektdaten!O3:O11,"Im Rahmen")</f>
        <v/>
      </c>
      <c r="D10" s="21">
        <f>Objektdaten!B9</f>
        <v/>
      </c>
      <c r="E10" s="22">
        <f>Objektdaten!L9</f>
        <v/>
      </c>
      <c r="F10" s="22">
        <f>Objektdaten!M9</f>
        <v/>
      </c>
    </row>
    <row r="11">
      <c r="D11" s="23">
        <f>Objektdaten!B10</f>
        <v/>
      </c>
      <c r="E11" s="24">
        <f>Objektdaten!L10</f>
        <v/>
      </c>
      <c r="F11" s="24">
        <f>Objektdaten!M10</f>
        <v/>
      </c>
    </row>
    <row r="12">
      <c r="D12" s="21">
        <f>Objektdaten!B11</f>
        <v/>
      </c>
      <c r="E12" s="22">
        <f>Objektdaten!L11</f>
        <v/>
      </c>
      <c r="F12" s="22">
        <f>Objektdaten!M11</f>
        <v/>
      </c>
    </row>
    <row r="13"/>
    <row r="14"/>
    <row r="15">
      <c r="A15" s="19" t="inlineStr">
        <is>
          <t>Wohnlage</t>
        </is>
      </c>
      <c r="B15" s="19" t="inlineStr">
        <is>
          <t>Anzahl Objekte</t>
        </is>
      </c>
    </row>
    <row r="16">
      <c r="A16" s="21" t="inlineStr">
        <is>
          <t>einfach</t>
        </is>
      </c>
      <c r="B16" s="27">
        <f>COUNTIF(Objektdaten!E3:E11,A16)</f>
        <v/>
      </c>
    </row>
    <row r="17">
      <c r="A17" s="23" t="inlineStr">
        <is>
          <t>mittel</t>
        </is>
      </c>
      <c r="B17" s="28">
        <f>COUNTIF(Objektdaten!E3:E11,A17)</f>
        <v/>
      </c>
    </row>
    <row r="18">
      <c r="A18" s="21" t="inlineStr">
        <is>
          <t>gut</t>
        </is>
      </c>
      <c r="B18" s="27">
        <f>COUNTIF(Objektdaten!E3:E11,A18)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8" t="inlineStr">
        <is>
          <t>Anleitung zur Mietspiegel-Datenbank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46" customHeight="1">
      <c r="A4" s="29" t="inlineStr">
        <is>
          <t>Objektdaten</t>
        </is>
      </c>
      <c r="B4" s="30" t="inlineStr">
        <is>
          <t>Tragen Sie hier je Mietverhältnis Mieter, Adresse, Stadt, Wohnlage, Wohnfläche, Zimmer, Baujahr, Kaltmiete und Nebenkosten ein (gelb hinterlegte Zellen). Warmmiete, Kaltmiete pro m², Mietspiegel-Vergleichswert, Abweichung und Status werden automatisch berechnet.</t>
        </is>
      </c>
    </row>
    <row r="5" ht="46" customHeight="1">
      <c r="A5" s="31" t="inlineStr">
        <is>
          <t>Stadt / Wohnlage</t>
        </is>
      </c>
      <c r="B5" s="32" t="inlineStr">
        <is>
          <t>Nutzen Sie die Dropdown-Listen, damit die Werte exakt mit der Tabelle 'Mietspiegellokal' übereinstimmen (Groß-/Kleinschreibung beachten).</t>
        </is>
      </c>
    </row>
    <row r="6" ht="46" customHeight="1">
      <c r="A6" s="29" t="inlineStr">
        <is>
          <t>Mietspiegellokal</t>
        </is>
      </c>
      <c r="B6" s="30" t="inlineStr">
        <is>
          <t>Hinterlegt die örtlichen Mietspiegel-Basiswerte (€/m²) je Stadt und Wohnlage. Passen Sie diese Werte an den aktuellen Mietspiegel Ihrer Kommune an.</t>
        </is>
      </c>
    </row>
    <row r="7" ht="46" customHeight="1">
      <c r="A7" s="31" t="inlineStr">
        <is>
          <t>Abweichung %</t>
        </is>
      </c>
      <c r="B7" s="32" t="inlineStr">
        <is>
          <t>Zeigt die prozentuale Differenz zwischen der tatsächlichen Kaltmiete/m² und dem örtlichen Mietspiegelwert. Über 10 % = rot markiert, unter -10 % = grün markiert.</t>
        </is>
      </c>
    </row>
    <row r="8" ht="46" customHeight="1">
      <c r="A8" s="29" t="inlineStr">
        <is>
          <t>Status</t>
        </is>
      </c>
      <c r="B8" s="30" t="inlineStr">
        <is>
          <t>Automatische Einstufung: 'Deutlich über Mietspiegel', 'Unter Mietspiegel' oder 'Im Rahmen' (Toleranzband ±10 %).</t>
        </is>
      </c>
    </row>
    <row r="9" ht="46" customHeight="1">
      <c r="A9" s="31" t="inlineStr">
        <is>
          <t>Auswertung</t>
        </is>
      </c>
      <c r="B9" s="32" t="inlineStr">
        <is>
          <t>Dashboard mit Kennzahlen (Durchschnittsmieten, Anzahl auffälliger Objekte) sowie Balkendiagramm (Kaltmiete vs. Mietspiegel je Objekt) und Kreisdiagramm (Verteilung nach Wohnlage).</t>
        </is>
      </c>
    </row>
    <row r="10" ht="46" customHeight="1">
      <c r="A10" s="29" t="inlineStr">
        <is>
          <t>Aktualisierung</t>
        </is>
      </c>
      <c r="B10" s="30" t="inlineStr">
        <is>
          <t>Ergänzen Sie neue Objekte in 'Objektdaten' unterhalb der letzten Zeile und ziehen Sie die Formeln der Nachbarzeilen nach unten, damit alle Berechnungen konsistent bleiben.</t>
        </is>
      </c>
    </row>
    <row r="11" ht="46" customHeight="1">
      <c r="A11" s="31" t="inlineStr">
        <is>
          <t>Hinweis</t>
        </is>
      </c>
      <c r="B11" s="32" t="inlineStr">
        <is>
          <t>Diese Vorlage dient der internen Übersicht und ersetzt keine rechtsverbindliche Mietspiegel-Auskunft der zuständigen Kommune.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2026-07-21T17:01:03Z</dcterms:created>
  <dcterms:modified xmlns:dcterms="http://purl.org/dc/terms/" xmlns:xsi="http://www.w3.org/2001/XMLSchema-instance" xsi:type="dcterms:W3CDTF">2026-07-21T17:01:03Z</dcterms:modified>
</cp:coreProperties>
</file>