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ietminderungen" sheetId="1" state="visible" r:id="rId1"/>
    <sheet xmlns:r="http://schemas.openxmlformats.org/officeDocument/2006/relationships" name="Auswertung" sheetId="2" state="visible" r:id="rId2"/>
    <sheet xmlns:r="http://schemas.openxmlformats.org/officeDocument/2006/relationships" name="Hinweise &amp; Nutzung" sheetId="3" state="visible" r:id="rId3"/>
  </sheets>
  <definedNames>
    <definedName name="_xlnm._FilterDatabase" localSheetId="0" hidden="1">'Mietminderungen'!$A$4:$T$13</definedName>
  </definedNames>
  <calcPr calcId="124519" fullCalcOnLoad="1"/>
</workbook>
</file>

<file path=xl/styles.xml><?xml version="1.0" encoding="utf-8"?>
<styleSheet xmlns="http://schemas.openxmlformats.org/spreadsheetml/2006/main">
  <numFmts count="3">
    <numFmt numFmtId="164" formatCode="DD.MM.YYYY"/>
    <numFmt numFmtId="165" formatCode="#,##0.00\ &quot;€&quot;"/>
    <numFmt numFmtId="166" formatCode="0.0%"/>
  </numFmts>
  <fonts count="6">
    <font>
      <name val="Calibri"/>
      <family val="2"/>
      <color theme="1"/>
      <sz val="11"/>
      <scheme val="minor"/>
    </font>
    <font>
      <name val="Calibri"/>
      <b val="1"/>
      <color rgb="001E293B"/>
      <sz val="16"/>
    </font>
    <font>
      <name val="Calibri"/>
      <i val="1"/>
      <color rgb="00475569"/>
      <sz val="11"/>
    </font>
    <font>
      <name val="Calibri"/>
      <b val="1"/>
      <color rgb="00FFFFFF"/>
      <sz val="11"/>
    </font>
    <font>
      <name val="Calibri"/>
      <sz val="10.5"/>
    </font>
    <font>
      <name val="Calibri"/>
      <b val="1"/>
      <sz val="10.5"/>
    </font>
  </fonts>
  <fills count="9">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0F766E"/>
      </patternFill>
    </fill>
    <fill>
      <patternFill patternType="solid">
        <fgColor rgb="0014B8A6"/>
      </patternFill>
    </fill>
    <fill>
      <patternFill patternType="solid">
        <fgColor rgb="00F0FDF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5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left" vertical="center" wrapText="1"/>
    </xf>
    <xf numFmtId="164" fontId="4" fillId="3" borderId="1" applyAlignment="1" pivotButton="0" quotePrefix="0" xfId="0">
      <alignment horizontal="left" vertical="center" wrapText="1"/>
    </xf>
    <xf numFmtId="165" fontId="4" fillId="4" borderId="1" applyAlignment="1" pivotButton="0" quotePrefix="0" xfId="0">
      <alignment horizontal="left" vertical="center" wrapText="1"/>
    </xf>
    <xf numFmtId="166" fontId="4" fillId="4" borderId="1" applyAlignment="1" pivotButton="0" quotePrefix="0" xfId="0">
      <alignment horizontal="left" vertical="center" wrapText="1"/>
    </xf>
    <xf numFmtId="165" fontId="4" fillId="3" borderId="1" applyAlignment="1" pivotButton="0" quotePrefix="0" xfId="0">
      <alignment horizontal="left" vertical="center" wrapText="1"/>
    </xf>
    <xf numFmtId="166" fontId="4" fillId="3" borderId="1" applyAlignment="1" pivotButton="0" quotePrefix="0" xfId="0">
      <alignment horizontal="left" vertical="center" wrapText="1"/>
    </xf>
    <xf numFmtId="0" fontId="4" fillId="3" borderId="1" applyAlignment="1" pivotButton="0" quotePrefix="0" xfId="0">
      <alignment horizontal="center" vertical="center" wrapText="1"/>
    </xf>
    <xf numFmtId="0" fontId="4" fillId="4" borderId="1" applyAlignment="1" pivotButton="0" quotePrefix="0" xfId="0">
      <alignment horizontal="center" vertical="center" wrapText="1"/>
    </xf>
    <xf numFmtId="0" fontId="4" fillId="5" borderId="1" applyAlignment="1" pivotButton="0" quotePrefix="0" xfId="0">
      <alignment horizontal="left" vertical="center" wrapText="1"/>
    </xf>
    <xf numFmtId="164" fontId="4" fillId="5" borderId="1" applyAlignment="1" pivotButton="0" quotePrefix="0" xfId="0">
      <alignment horizontal="left" vertical="center" wrapText="1"/>
    </xf>
    <xf numFmtId="165" fontId="4" fillId="5" borderId="1" applyAlignment="1" pivotButton="0" quotePrefix="0" xfId="0">
      <alignment horizontal="left" vertical="center" wrapText="1"/>
    </xf>
    <xf numFmtId="166" fontId="4" fillId="5" borderId="1" applyAlignment="1" pivotButton="0" quotePrefix="0" xfId="0">
      <alignment horizontal="left" vertical="center" wrapText="1"/>
    </xf>
    <xf numFmtId="0" fontId="4" fillId="5" borderId="1" applyAlignment="1" pivotButton="0" quotePrefix="0" xfId="0">
      <alignment horizontal="center" vertical="center" wrapText="1"/>
    </xf>
    <xf numFmtId="0" fontId="1" fillId="0" borderId="0" pivotButton="0" quotePrefix="0" xfId="0"/>
    <xf numFmtId="0" fontId="3" fillId="6" borderId="1" applyAlignment="1" pivotButton="0" quotePrefix="0" xfId="0">
      <alignment horizontal="center" vertical="center" wrapText="1"/>
    </xf>
    <xf numFmtId="0" fontId="5" fillId="5" borderId="1" applyAlignment="1" pivotButton="0" quotePrefix="0" xfId="0">
      <alignment horizontal="center" vertical="center" wrapText="1"/>
    </xf>
    <xf numFmtId="0" fontId="5" fillId="3" borderId="1" applyAlignment="1" pivotButton="0" quotePrefix="0" xfId="0">
      <alignment horizontal="center" vertical="center" wrapText="1"/>
    </xf>
    <xf numFmtId="165" fontId="5" fillId="5" borderId="1" applyAlignment="1" pivotButton="0" quotePrefix="0" xfId="0">
      <alignment horizontal="center" vertical="center" wrapText="1"/>
    </xf>
    <xf numFmtId="166" fontId="5" fillId="3" borderId="1" applyAlignment="1" pivotButton="0" quotePrefix="0" xfId="0">
      <alignment horizontal="center" vertical="center" wrapText="1"/>
    </xf>
    <xf numFmtId="166" fontId="5" fillId="5" borderId="1" applyAlignment="1" pivotButton="0" quotePrefix="0" xfId="0">
      <alignment horizontal="center" vertical="center" wrapText="1"/>
    </xf>
    <xf numFmtId="165" fontId="5" fillId="3" borderId="1" applyAlignment="1" pivotButton="0" quotePrefix="0" xfId="0">
      <alignment horizontal="center" vertical="center" wrapText="1"/>
    </xf>
    <xf numFmtId="0" fontId="5" fillId="0" borderId="0" pivotButton="0" quotePrefix="0" xfId="0"/>
    <xf numFmtId="0" fontId="3" fillId="7" borderId="1" applyAlignment="1" pivotButton="0" quotePrefix="0" xfId="0">
      <alignment horizontal="center" vertical="center" wrapText="1"/>
    </xf>
    <xf numFmtId="0" fontId="4" fillId="5" borderId="1" pivotButton="0" quotePrefix="0" xfId="0"/>
    <xf numFmtId="165" fontId="4" fillId="5" borderId="1" pivotButton="0" quotePrefix="0" xfId="0"/>
    <xf numFmtId="166" fontId="4" fillId="5" borderId="1" pivotButton="0" quotePrefix="0" xfId="0"/>
    <xf numFmtId="0" fontId="4" fillId="3" borderId="1" pivotButton="0" quotePrefix="0" xfId="0"/>
    <xf numFmtId="165" fontId="4" fillId="3" borderId="1" pivotButton="0" quotePrefix="0" xfId="0"/>
    <xf numFmtId="166" fontId="4" fillId="3" borderId="1" pivotButton="0" quotePrefix="0" xfId="0"/>
    <xf numFmtId="0" fontId="3" fillId="7" borderId="1" pivotButton="0" quotePrefix="0" xfId="0"/>
    <xf numFmtId="0" fontId="5" fillId="8" borderId="1" applyAlignment="1" pivotButton="0" quotePrefix="0" xfId="0">
      <alignment horizontal="left" vertical="top" wrapText="1"/>
    </xf>
    <xf numFmtId="0" fontId="4" fillId="0" borderId="1" applyAlignment="1" pivotButton="0" quotePrefix="0" xfId="0">
      <alignment horizontal="left" vertical="top" wrapText="1"/>
    </xf>
    <xf numFmtId="164" fontId="4" fillId="3" borderId="1" applyAlignment="1" pivotButton="0" quotePrefix="0" xfId="0">
      <alignment horizontal="left" vertical="center" wrapText="1"/>
    </xf>
    <xf numFmtId="165" fontId="4" fillId="4" borderId="1" applyAlignment="1" pivotButton="0" quotePrefix="0" xfId="0">
      <alignment horizontal="left" vertical="center" wrapText="1"/>
    </xf>
    <xf numFmtId="166" fontId="4" fillId="4" borderId="1" applyAlignment="1" pivotButton="0" quotePrefix="0" xfId="0">
      <alignment horizontal="left" vertical="center" wrapText="1"/>
    </xf>
    <xf numFmtId="165" fontId="4" fillId="3" borderId="1" applyAlignment="1" pivotButton="0" quotePrefix="0" xfId="0">
      <alignment horizontal="left" vertical="center" wrapText="1"/>
    </xf>
    <xf numFmtId="166" fontId="4" fillId="3" borderId="1" applyAlignment="1" pivotButton="0" quotePrefix="0" xfId="0">
      <alignment horizontal="left" vertical="center" wrapText="1"/>
    </xf>
    <xf numFmtId="164" fontId="4" fillId="5" borderId="1" applyAlignment="1" pivotButton="0" quotePrefix="0" xfId="0">
      <alignment horizontal="left" vertical="center" wrapText="1"/>
    </xf>
    <xf numFmtId="165" fontId="4" fillId="5" borderId="1" applyAlignment="1" pivotButton="0" quotePrefix="0" xfId="0">
      <alignment horizontal="left" vertical="center" wrapText="1"/>
    </xf>
    <xf numFmtId="166" fontId="4" fillId="5" borderId="1" applyAlignment="1" pivotButton="0" quotePrefix="0" xfId="0">
      <alignment horizontal="left" vertical="center" wrapText="1"/>
    </xf>
    <xf numFmtId="165" fontId="5" fillId="5" borderId="1" applyAlignment="1" pivotButton="0" quotePrefix="0" xfId="0">
      <alignment horizontal="center" vertical="center" wrapText="1"/>
    </xf>
    <xf numFmtId="166" fontId="5" fillId="3" borderId="1" applyAlignment="1" pivotButton="0" quotePrefix="0" xfId="0">
      <alignment horizontal="center" vertical="center" wrapText="1"/>
    </xf>
    <xf numFmtId="166" fontId="5" fillId="5" borderId="1" applyAlignment="1" pivotButton="0" quotePrefix="0" xfId="0">
      <alignment horizontal="center" vertical="center" wrapText="1"/>
    </xf>
    <xf numFmtId="165" fontId="5" fillId="3" borderId="1" applyAlignment="1" pivotButton="0" quotePrefix="0" xfId="0">
      <alignment horizontal="center" vertical="center" wrapText="1"/>
    </xf>
    <xf numFmtId="165" fontId="4" fillId="5" borderId="1" pivotButton="0" quotePrefix="0" xfId="0"/>
    <xf numFmtId="166" fontId="4" fillId="5" borderId="1" pivotButton="0" quotePrefix="0" xfId="0"/>
    <xf numFmtId="165" fontId="4" fillId="3" borderId="1" pivotButton="0" quotePrefix="0" xfId="0"/>
    <xf numFmtId="166" fontId="4" fillId="3" borderId="1" pivotButton="0" quotePrefix="0" xfId="0"/>
  </cellXfs>
  <cellStyles count="1">
    <cellStyle name="Normal" xfId="0" builtinId="0" hidden="0"/>
  </cellStyles>
  <dxfs count="4">
    <dxf>
      <font>
        <name val="Calibri"/>
        <b val="1"/>
        <sz val="10.5"/>
      </font>
      <fill>
        <patternFill patternType="solid">
          <fgColor rgb="00FEF9C3"/>
        </patternFill>
      </fill>
    </dxf>
    <dxf>
      <font>
        <name val="Calibri"/>
        <b val="1"/>
        <sz val="10.5"/>
      </font>
      <fill>
        <patternFill patternType="solid">
          <fgColor rgb="00DCFCE7"/>
        </patternFill>
      </fill>
    </dxf>
    <dxf>
      <font>
        <name val="Calibri"/>
        <b val="1"/>
        <sz val="10.5"/>
      </font>
      <fill>
        <patternFill patternType="solid">
          <fgColor rgb="00E0F2FE"/>
        </patternFill>
      </fill>
    </dxf>
    <dxf>
      <font>
        <name val="Calibri"/>
        <b val="1"/>
        <color rgb="00DC2626"/>
        <sz val="10.5"/>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Mietminderung € nach Objekt</a:t>
            </a:r>
          </a:p>
        </rich>
      </tx>
    </title>
    <plotArea>
      <barChart>
        <barDir val="col"/>
        <grouping val="clustered"/>
        <ser>
          <idx val="0"/>
          <order val="0"/>
          <tx>
            <strRef>
              <f>'Mietminderungen'!O4</f>
            </strRef>
          </tx>
          <spPr>
            <a:solidFill xmlns:a="http://schemas.openxmlformats.org/drawingml/2006/main">
              <a:srgbClr val="0F766E"/>
            </a:solidFill>
            <a:ln xmlns:a="http://schemas.openxmlformats.org/drawingml/2006/main">
              <a:prstDash val="solid"/>
            </a:ln>
          </spPr>
          <cat>
            <numRef>
              <f>'Mietminderungen'!$B$5:$B$13</f>
            </numRef>
          </cat>
          <val>
            <numRef>
              <f>'Mietminderungen'!$O$5:$O$13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Objekt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Mietminderung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Verteilung nach Mangelart</a:t>
            </a:r>
          </a:p>
        </rich>
      </tx>
    </title>
    <plotArea>
      <pieChart>
        <varyColors val="1"/>
        <ser>
          <idx val="0"/>
          <order val="0"/>
          <tx>
            <strRef>
              <f>'Auswertung'!C16</f>
            </strRef>
          </tx>
          <spPr>
            <a:ln xmlns:a="http://schemas.openxmlformats.org/drawingml/2006/main">
              <a:prstDash val="solid"/>
            </a:ln>
          </spPr>
          <cat>
            <numRef>
              <f>'Auswertung'!$A$17:$A$25</f>
            </numRef>
          </cat>
          <val>
            <numRef>
              <f>'Auswertung'!$C$17:$C$25</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Statusverteilung</a:t>
            </a:r>
          </a:p>
        </rich>
      </tx>
    </title>
    <plotArea>
      <barChart>
        <barDir val="bar"/>
        <grouping val="clustered"/>
        <ser>
          <idx val="0"/>
          <order val="0"/>
          <tx>
            <strRef>
              <f>'Auswertung'!B29</f>
            </strRef>
          </tx>
          <spPr>
            <a:solidFill xmlns:a="http://schemas.openxmlformats.org/drawingml/2006/main">
              <a:srgbClr val="14B8A6"/>
            </a:solidFill>
            <a:ln xmlns:a="http://schemas.openxmlformats.org/drawingml/2006/main">
              <a:prstDash val="solid"/>
            </a:ln>
          </spPr>
          <cat>
            <numRef>
              <f>'Auswertung'!$A$30:$A$32</f>
            </numRef>
          </cat>
          <val>
            <numRef>
              <f>'Auswertung'!$B$30:$B$32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Status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Anzahl Fälle</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5</col>
      <colOff>0</colOff>
      <row>3</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22</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13</col>
      <colOff>0</colOff>
      <row>3</row>
      <rowOff>0</rowOff>
    </from>
    <ext cx="432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3"/>
  <sheetViews>
    <sheetView workbookViewId="0">
      <pane ySplit="4" topLeftCell="A5" activePane="bottomLeft" state="frozen"/>
      <selection pane="bottomLeft" activeCell="A1" sqref="A1"/>
    </sheetView>
  </sheetViews>
  <sheetFormatPr baseColWidth="8" defaultRowHeight="15"/>
  <cols>
    <col width="14" customWidth="1" min="1" max="1"/>
    <col width="24" customWidth="1" min="2" max="2"/>
    <col width="30" customWidth="1" min="3" max="3"/>
    <col width="9" customWidth="1" min="4" max="4"/>
    <col width="18" customWidth="1" min="5" max="5"/>
    <col width="13" customWidth="1" min="6" max="6"/>
    <col width="15" customWidth="1" min="7" max="7"/>
    <col width="18" customWidth="1" min="8" max="8"/>
    <col width="34" customWidth="1" min="9" max="9"/>
    <col width="13" customWidth="1" min="10" max="10"/>
    <col width="13" customWidth="1" min="11" max="11"/>
    <col width="14" customWidth="1" min="12" max="12"/>
    <col width="14" customWidth="1" min="13" max="13"/>
    <col width="12" customWidth="1" min="14" max="14"/>
    <col width="15" customWidth="1" min="15" max="15"/>
    <col width="12" customWidth="1" min="16" max="16"/>
    <col width="13" customWidth="1" min="17" max="17"/>
    <col width="16" customWidth="1" min="18" max="18"/>
    <col width="24" customWidth="1" min="19" max="19"/>
    <col width="13" customWidth="1" min="20" max="20"/>
  </cols>
  <sheetData>
    <row r="1" ht="26" customHeight="1">
      <c r="A1" s="1" t="inlineStr">
        <is>
          <t>Mietminderung – Erfassungs- und Berechnungstabelle</t>
        </is>
      </c>
    </row>
    <row r="2">
      <c r="A2" s="2" t="inlineStr">
        <is>
          <t>Erfassung aller Mietminderungsfälle je Einheit inkl. Quote, Zeitraum und Mietausfall – Stand: 01.07.2026</t>
        </is>
      </c>
    </row>
    <row r="3"/>
    <row r="4" ht="40" customHeight="1">
      <c r="A4" s="3" t="inlineStr">
        <is>
          <t>Vorgangs-ID</t>
        </is>
      </c>
      <c r="B4" s="3" t="inlineStr">
        <is>
          <t>Objekt</t>
        </is>
      </c>
      <c r="C4" s="3" t="inlineStr">
        <is>
          <t>Adresse</t>
        </is>
      </c>
      <c r="D4" s="3" t="inlineStr">
        <is>
          <t>Einheit</t>
        </is>
      </c>
      <c r="E4" s="3" t="inlineStr">
        <is>
          <t>Mieter/in</t>
        </is>
      </c>
      <c r="F4" s="3" t="inlineStr">
        <is>
          <t>Mietbeginn</t>
        </is>
      </c>
      <c r="G4" s="3" t="inlineStr">
        <is>
          <t>Mängelmeldung am</t>
        </is>
      </c>
      <c r="H4" s="3" t="inlineStr">
        <is>
          <t>Mangelart</t>
        </is>
      </c>
      <c r="I4" s="3" t="inlineStr">
        <is>
          <t>Beschreibung des Mangels</t>
        </is>
      </c>
      <c r="J4" s="3" t="inlineStr">
        <is>
          <t>Minderung ab</t>
        </is>
      </c>
      <c r="K4" s="3" t="inlineStr">
        <is>
          <t>Minderung bis</t>
        </is>
      </c>
      <c r="L4" s="3" t="inlineStr">
        <is>
          <t>Kaltmiete monatlich</t>
        </is>
      </c>
      <c r="M4" s="3" t="inlineStr">
        <is>
          <t>Warmmiete monatlich</t>
        </is>
      </c>
      <c r="N4" s="3" t="inlineStr">
        <is>
          <t>Anerkannte Minderungsquote</t>
        </is>
      </c>
      <c r="O4" s="3" t="inlineStr">
        <is>
          <t>Monatliche Mietminderung €</t>
        </is>
      </c>
      <c r="P4" s="3" t="inlineStr">
        <is>
          <t>Anteil auf Kaltmiete %</t>
        </is>
      </c>
      <c r="Q4" s="3" t="inlineStr">
        <is>
          <t>Status</t>
        </is>
      </c>
      <c r="R4" s="3" t="inlineStr">
        <is>
          <t>Verantwortlich</t>
        </is>
      </c>
      <c r="S4" s="3" t="inlineStr">
        <is>
          <t>Bemerkung</t>
        </is>
      </c>
      <c r="T4" s="3" t="inlineStr">
        <is>
          <t>Beleg vorhanden?</t>
        </is>
      </c>
    </row>
    <row r="5">
      <c r="A5" s="4" t="inlineStr">
        <is>
          <t>VM-2026-001</t>
        </is>
      </c>
      <c r="B5" s="4" t="inlineStr">
        <is>
          <t>Hauptstraße 12, Berlin</t>
        </is>
      </c>
      <c r="C5" s="4" t="inlineStr">
        <is>
          <t>Hauptstraße 12, 10115 Berlin</t>
        </is>
      </c>
      <c r="D5" s="4" t="inlineStr">
        <is>
          <t>WE 03</t>
        </is>
      </c>
      <c r="E5" s="4" t="inlineStr">
        <is>
          <t>Thomas Becker</t>
        </is>
      </c>
      <c r="F5" s="36" t="n">
        <v>44652</v>
      </c>
      <c r="G5" s="36" t="n">
        <v>46037</v>
      </c>
      <c r="H5" s="4" t="inlineStr">
        <is>
          <t>Heizungsausfall</t>
        </is>
      </c>
      <c r="I5" s="4" t="inlineStr">
        <is>
          <t>Heizung fiel Mitte Januar für 3 Wochen komplett aus.</t>
        </is>
      </c>
      <c r="J5" s="36" t="n">
        <v>46037</v>
      </c>
      <c r="K5" s="36" t="n">
        <v>46063</v>
      </c>
      <c r="L5" s="37" t="n">
        <v>780</v>
      </c>
      <c r="M5" s="37" t="n">
        <v>950</v>
      </c>
      <c r="N5" s="38" t="n">
        <v>0.2</v>
      </c>
      <c r="O5" s="39">
        <f>L5*N5</f>
        <v/>
      </c>
      <c r="P5" s="40">
        <f>IFERROR(O5/L5,0)</f>
        <v/>
      </c>
      <c r="Q5" s="10">
        <f>IF(TODAY()&lt;J5,"Geplant",IF(TODAY()&gt;K5,"Abgeschlossen","Laufend"))</f>
        <v/>
      </c>
      <c r="R5" s="4" t="inlineStr">
        <is>
          <t>Vermieter</t>
        </is>
      </c>
      <c r="S5" s="4" t="inlineStr">
        <is>
          <t>Reparatur beauftragt</t>
        </is>
      </c>
      <c r="T5" s="11" t="inlineStr">
        <is>
          <t>Ja</t>
        </is>
      </c>
    </row>
    <row r="6">
      <c r="A6" s="12" t="inlineStr">
        <is>
          <t>VM-2026-002</t>
        </is>
      </c>
      <c r="B6" s="12" t="inlineStr">
        <is>
          <t>Lindenallee 7, München</t>
        </is>
      </c>
      <c r="C6" s="12" t="inlineStr">
        <is>
          <t>Lindenallee 7, 80331 München</t>
        </is>
      </c>
      <c r="D6" s="12" t="inlineStr">
        <is>
          <t>WE 01</t>
        </is>
      </c>
      <c r="E6" s="12" t="inlineStr">
        <is>
          <t>Sabine Müller</t>
        </is>
      </c>
      <c r="F6" s="41" t="n">
        <v>44440</v>
      </c>
      <c r="G6" s="41" t="n">
        <v>46056</v>
      </c>
      <c r="H6" s="12" t="inlineStr">
        <is>
          <t>Schimmel</t>
        </is>
      </c>
      <c r="I6" s="12" t="inlineStr">
        <is>
          <t>Schimmelbildung im Schlafzimmer durch bauliche Feuchtigkeit.</t>
        </is>
      </c>
      <c r="J6" s="41" t="n">
        <v>46056</v>
      </c>
      <c r="K6" s="41" t="n">
        <v>46173</v>
      </c>
      <c r="L6" s="37" t="n">
        <v>1150</v>
      </c>
      <c r="M6" s="37" t="n">
        <v>1380</v>
      </c>
      <c r="N6" s="38" t="n">
        <v>0.15</v>
      </c>
      <c r="O6" s="42">
        <f>L6*N6</f>
        <v/>
      </c>
      <c r="P6" s="43">
        <f>IFERROR(O6/L6,0)</f>
        <v/>
      </c>
      <c r="Q6" s="16">
        <f>IF(TODAY()&lt;J6,"Geplant",IF(TODAY()&gt;K6,"Abgeschlossen","Laufend"))</f>
        <v/>
      </c>
      <c r="R6" s="12" t="inlineStr">
        <is>
          <t>Hausverwaltung</t>
        </is>
      </c>
      <c r="S6" s="12" t="inlineStr">
        <is>
          <t>Gutachten in Auftrag</t>
        </is>
      </c>
      <c r="T6" s="11" t="inlineStr">
        <is>
          <t>Ja</t>
        </is>
      </c>
    </row>
    <row r="7">
      <c r="A7" s="4" t="inlineStr">
        <is>
          <t>VM-2026-003</t>
        </is>
      </c>
      <c r="B7" s="4" t="inlineStr">
        <is>
          <t>Goethestraße 45, Hamburg</t>
        </is>
      </c>
      <c r="C7" s="4" t="inlineStr">
        <is>
          <t>Goethestraße 45, 20095 Hamburg</t>
        </is>
      </c>
      <c r="D7" s="4" t="inlineStr">
        <is>
          <t>WE 05</t>
        </is>
      </c>
      <c r="E7" s="4" t="inlineStr">
        <is>
          <t>Andreas Schneider</t>
        </is>
      </c>
      <c r="F7" s="36" t="n">
        <v>44927</v>
      </c>
      <c r="G7" s="36" t="n">
        <v>46091</v>
      </c>
      <c r="H7" s="4" t="inlineStr">
        <is>
          <t>Wasserschaden</t>
        </is>
      </c>
      <c r="I7" s="4" t="inlineStr">
        <is>
          <t>Rohrbruch im Bad, Wasseraustritt über mehrere Tage.</t>
        </is>
      </c>
      <c r="J7" s="36" t="n">
        <v>46091</v>
      </c>
      <c r="K7" s="36" t="n">
        <v>46106</v>
      </c>
      <c r="L7" s="37" t="n">
        <v>890</v>
      </c>
      <c r="M7" s="37" t="n">
        <v>1050</v>
      </c>
      <c r="N7" s="38" t="n">
        <v>0.25</v>
      </c>
      <c r="O7" s="39">
        <f>L7*N7</f>
        <v/>
      </c>
      <c r="P7" s="40">
        <f>IFERROR(O7/L7,0)</f>
        <v/>
      </c>
      <c r="Q7" s="10">
        <f>IF(TODAY()&lt;J7,"Geplant",IF(TODAY()&gt;K7,"Abgeschlossen","Laufend"))</f>
        <v/>
      </c>
      <c r="R7" s="4" t="inlineStr">
        <is>
          <t>Vermieter</t>
        </is>
      </c>
      <c r="S7" s="4" t="inlineStr">
        <is>
          <t>Trocknungsgeräte im Einsatz</t>
        </is>
      </c>
      <c r="T7" s="11" t="inlineStr">
        <is>
          <t>Ja</t>
        </is>
      </c>
    </row>
    <row r="8">
      <c r="A8" s="12" t="inlineStr">
        <is>
          <t>VM-2026-004</t>
        </is>
      </c>
      <c r="B8" s="12" t="inlineStr">
        <is>
          <t>Ringstraße 18, Köln</t>
        </is>
      </c>
      <c r="C8" s="12" t="inlineStr">
        <is>
          <t>Ringstraße 18, 50667 Köln</t>
        </is>
      </c>
      <c r="D8" s="12" t="inlineStr">
        <is>
          <t>WE 02</t>
        </is>
      </c>
      <c r="E8" s="12" t="inlineStr">
        <is>
          <t>Petra Wagner</t>
        </is>
      </c>
      <c r="F8" s="41" t="n">
        <v>43983</v>
      </c>
      <c r="G8" s="41" t="n">
        <v>46050</v>
      </c>
      <c r="H8" s="12" t="inlineStr">
        <is>
          <t>Aufzug defekt</t>
        </is>
      </c>
      <c r="I8" s="12" t="inlineStr">
        <is>
          <t>Fahrstuhl seit Wochen außer Betrieb, Mieterin im 5. OG.</t>
        </is>
      </c>
      <c r="J8" s="41" t="n">
        <v>46050</v>
      </c>
      <c r="K8" s="41" t="n">
        <v>46127</v>
      </c>
      <c r="L8" s="37" t="n">
        <v>650</v>
      </c>
      <c r="M8" s="37" t="n">
        <v>790</v>
      </c>
      <c r="N8" s="38" t="n">
        <v>0.1</v>
      </c>
      <c r="O8" s="42">
        <f>L8*N8</f>
        <v/>
      </c>
      <c r="P8" s="43">
        <f>IFERROR(O8/L8,0)</f>
        <v/>
      </c>
      <c r="Q8" s="16">
        <f>IF(TODAY()&lt;J8,"Geplant",IF(TODAY()&gt;K8,"Abgeschlossen","Laufend"))</f>
        <v/>
      </c>
      <c r="R8" s="12" t="inlineStr">
        <is>
          <t>Hausverwaltung</t>
        </is>
      </c>
      <c r="S8" s="12" t="inlineStr">
        <is>
          <t>Ersatzteil bestellt</t>
        </is>
      </c>
      <c r="T8" s="11" t="inlineStr">
        <is>
          <t>Nein</t>
        </is>
      </c>
    </row>
    <row r="9">
      <c r="A9" s="4" t="inlineStr">
        <is>
          <t>VM-2026-005</t>
        </is>
      </c>
      <c r="B9" s="4" t="inlineStr">
        <is>
          <t>Bahnhofstraße 9, Frankfurt am Main</t>
        </is>
      </c>
      <c r="C9" s="4" t="inlineStr">
        <is>
          <t>Bahnhofstraße 9, 60311 Frankfurt am Main</t>
        </is>
      </c>
      <c r="D9" s="4" t="inlineStr">
        <is>
          <t>WE 04</t>
        </is>
      </c>
      <c r="E9" s="4" t="inlineStr">
        <is>
          <t>Michael Hoffmann</t>
        </is>
      </c>
      <c r="F9" s="36" t="n">
        <v>43525</v>
      </c>
      <c r="G9" s="36" t="n">
        <v>46073</v>
      </c>
      <c r="H9" s="4" t="inlineStr">
        <is>
          <t>Lärmbeeinträchtigung</t>
        </is>
      </c>
      <c r="I9" s="4" t="inlineStr">
        <is>
          <t>Dauerhafte Bauarbeiten im Nachbargebäude, erhebliche Lärmbelästigung.</t>
        </is>
      </c>
      <c r="J9" s="36" t="n">
        <v>46073</v>
      </c>
      <c r="K9" s="36" t="n">
        <v>46203</v>
      </c>
      <c r="L9" s="37" t="n">
        <v>1020</v>
      </c>
      <c r="M9" s="37" t="n">
        <v>1220</v>
      </c>
      <c r="N9" s="38" t="n">
        <v>0.1</v>
      </c>
      <c r="O9" s="39">
        <f>L9*N9</f>
        <v/>
      </c>
      <c r="P9" s="40">
        <f>IFERROR(O9/L9,0)</f>
        <v/>
      </c>
      <c r="Q9" s="10">
        <f>IF(TODAY()&lt;J9,"Geplant",IF(TODAY()&gt;K9,"Abgeschlossen","Laufend"))</f>
        <v/>
      </c>
      <c r="R9" s="4" t="inlineStr">
        <is>
          <t>Vermieter</t>
        </is>
      </c>
      <c r="S9" s="4" t="inlineStr">
        <is>
          <t>Baustelle noch aktiv</t>
        </is>
      </c>
      <c r="T9" s="11" t="inlineStr">
        <is>
          <t>Ja</t>
        </is>
      </c>
    </row>
    <row r="10">
      <c r="A10" s="12" t="inlineStr">
        <is>
          <t>VM-2026-006</t>
        </is>
      </c>
      <c r="B10" s="12" t="inlineStr">
        <is>
          <t>Ulmenweg 22, Stuttgart</t>
        </is>
      </c>
      <c r="C10" s="12" t="inlineStr">
        <is>
          <t>Ulmenweg 22, 70173 Stuttgart</t>
        </is>
      </c>
      <c r="D10" s="12" t="inlineStr">
        <is>
          <t>WE 06</t>
        </is>
      </c>
      <c r="E10" s="12" t="inlineStr">
        <is>
          <t>Julia Richter</t>
        </is>
      </c>
      <c r="F10" s="41" t="n">
        <v>44866</v>
      </c>
      <c r="G10" s="41" t="n">
        <v>46117</v>
      </c>
      <c r="H10" s="12" t="inlineStr">
        <is>
          <t>Stromausfall</t>
        </is>
      </c>
      <c r="I10" s="12" t="inlineStr">
        <is>
          <t>Mehrfacher Stromausfall aufgrund defekter Verteilung.</t>
        </is>
      </c>
      <c r="J10" s="41" t="n">
        <v>46117</v>
      </c>
      <c r="K10" s="41" t="n">
        <v>46132</v>
      </c>
      <c r="L10" s="37" t="n">
        <v>720</v>
      </c>
      <c r="M10" s="37" t="n">
        <v>880</v>
      </c>
      <c r="N10" s="38" t="n">
        <v>0.05</v>
      </c>
      <c r="O10" s="42">
        <f>L10*N10</f>
        <v/>
      </c>
      <c r="P10" s="43">
        <f>IFERROR(O10/L10,0)</f>
        <v/>
      </c>
      <c r="Q10" s="16">
        <f>IF(TODAY()&lt;J10,"Geplant",IF(TODAY()&gt;K10,"Abgeschlossen","Laufend"))</f>
        <v/>
      </c>
      <c r="R10" s="12" t="inlineStr">
        <is>
          <t>Hausverwaltung</t>
        </is>
      </c>
      <c r="S10" s="12" t="inlineStr">
        <is>
          <t>Elektriker beauftragt</t>
        </is>
      </c>
      <c r="T10" s="11" t="inlineStr">
        <is>
          <t>Ja</t>
        </is>
      </c>
    </row>
    <row r="11">
      <c r="A11" s="4" t="inlineStr">
        <is>
          <t>VM-2026-007</t>
        </is>
      </c>
      <c r="B11" s="4" t="inlineStr">
        <is>
          <t>Parkallee 14, Düsseldorf</t>
        </is>
      </c>
      <c r="C11" s="4" t="inlineStr">
        <is>
          <t>Parkallee 14, 40210 Düsseldorf</t>
        </is>
      </c>
      <c r="D11" s="4" t="inlineStr">
        <is>
          <t>WE 07</t>
        </is>
      </c>
      <c r="E11" s="4" t="inlineStr">
        <is>
          <t>Stefan Weber</t>
        </is>
      </c>
      <c r="F11" s="36" t="n">
        <v>44317</v>
      </c>
      <c r="G11" s="36" t="n">
        <v>46030</v>
      </c>
      <c r="H11" s="4" t="inlineStr">
        <is>
          <t>Baugerüst</t>
        </is>
      </c>
      <c r="I11" s="4" t="inlineStr">
        <is>
          <t>Gerüst verdunkelt seit Wochen alle Fenster der Wohnung.</t>
        </is>
      </c>
      <c r="J11" s="36" t="n">
        <v>46030</v>
      </c>
      <c r="K11" s="36" t="n">
        <v>46157</v>
      </c>
      <c r="L11" s="37" t="n">
        <v>940</v>
      </c>
      <c r="M11" s="37" t="n">
        <v>1120</v>
      </c>
      <c r="N11" s="38" t="n">
        <v>0.15</v>
      </c>
      <c r="O11" s="39">
        <f>L11*N11</f>
        <v/>
      </c>
      <c r="P11" s="40">
        <f>IFERROR(O11/L11,0)</f>
        <v/>
      </c>
      <c r="Q11" s="10">
        <f>IF(TODAY()&lt;J11,"Geplant",IF(TODAY()&gt;K11,"Abgeschlossen","Laufend"))</f>
        <v/>
      </c>
      <c r="R11" s="4" t="inlineStr">
        <is>
          <t>Vermieter</t>
        </is>
      </c>
      <c r="S11" s="4" t="inlineStr">
        <is>
          <t>Fassadensanierung läuft</t>
        </is>
      </c>
      <c r="T11" s="11" t="inlineStr">
        <is>
          <t>Nein</t>
        </is>
      </c>
    </row>
    <row r="12">
      <c r="A12" s="12" t="inlineStr">
        <is>
          <t>VM-2026-008</t>
        </is>
      </c>
      <c r="B12" s="12" t="inlineStr">
        <is>
          <t>Gartenstraße 31, Leipzig</t>
        </is>
      </c>
      <c r="C12" s="12" t="inlineStr">
        <is>
          <t>Gartenstraße 31, 04109 Leipzig</t>
        </is>
      </c>
      <c r="D12" s="12" t="inlineStr">
        <is>
          <t>WE 02</t>
        </is>
      </c>
      <c r="E12" s="12" t="inlineStr">
        <is>
          <t>Claudia Fischer</t>
        </is>
      </c>
      <c r="F12" s="41" t="n">
        <v>44044</v>
      </c>
      <c r="G12" s="41" t="n">
        <v>46082</v>
      </c>
      <c r="H12" s="12" t="inlineStr">
        <is>
          <t>Feuchtigkeit</t>
        </is>
      </c>
      <c r="I12" s="12" t="inlineStr">
        <is>
          <t>Feuchte Wände im Kinderzimmer, Ursache noch ungeklärt.</t>
        </is>
      </c>
      <c r="J12" s="41" t="n">
        <v>46082</v>
      </c>
      <c r="K12" s="41" t="n">
        <v>46234</v>
      </c>
      <c r="L12" s="37" t="n">
        <v>680</v>
      </c>
      <c r="M12" s="37" t="n">
        <v>830</v>
      </c>
      <c r="N12" s="38" t="n">
        <v>0.1</v>
      </c>
      <c r="O12" s="42">
        <f>L12*N12</f>
        <v/>
      </c>
      <c r="P12" s="43">
        <f>IFERROR(O12/L12,0)</f>
        <v/>
      </c>
      <c r="Q12" s="16">
        <f>IF(TODAY()&lt;J12,"Geplant",IF(TODAY()&gt;K12,"Abgeschlossen","Laufend"))</f>
        <v/>
      </c>
      <c r="R12" s="12" t="inlineStr">
        <is>
          <t>Hausverwaltung</t>
        </is>
      </c>
      <c r="S12" s="12" t="inlineStr">
        <is>
          <t>Bauteilöffnung geplant</t>
        </is>
      </c>
      <c r="T12" s="11" t="inlineStr">
        <is>
          <t>Ja</t>
        </is>
      </c>
    </row>
    <row r="13">
      <c r="A13" s="4" t="inlineStr">
        <is>
          <t>VM-2026-009</t>
        </is>
      </c>
      <c r="B13" s="4" t="inlineStr">
        <is>
          <t>Schulstraße 5, Hannover</t>
        </is>
      </c>
      <c r="C13" s="4" t="inlineStr">
        <is>
          <t>Schulstraße 5, 30159 Hannover</t>
        </is>
      </c>
      <c r="D13" s="4" t="inlineStr">
        <is>
          <t>WE 03</t>
        </is>
      </c>
      <c r="E13" s="4" t="inlineStr">
        <is>
          <t>Markus Bauer</t>
        </is>
      </c>
      <c r="F13" s="36" t="n">
        <v>43132</v>
      </c>
      <c r="G13" s="36" t="n">
        <v>46065</v>
      </c>
      <c r="H13" s="4" t="inlineStr">
        <is>
          <t>Kellerschaden</t>
        </is>
      </c>
      <c r="I13" s="4" t="inlineStr">
        <is>
          <t>Wassereintritt im Kellerabteil nach Starkregen.</t>
        </is>
      </c>
      <c r="J13" s="36" t="n">
        <v>46065</v>
      </c>
      <c r="K13" s="36" t="n">
        <v>46086</v>
      </c>
      <c r="L13" s="37" t="n">
        <v>610</v>
      </c>
      <c r="M13" s="37" t="n">
        <v>750</v>
      </c>
      <c r="N13" s="38" t="n">
        <v>0.05</v>
      </c>
      <c r="O13" s="39">
        <f>L13*N13</f>
        <v/>
      </c>
      <c r="P13" s="40">
        <f>IFERROR(O13/L13,0)</f>
        <v/>
      </c>
      <c r="Q13" s="10">
        <f>IF(TODAY()&lt;J13,"Geplant",IF(TODAY()&gt;K13,"Abgeschlossen","Laufend"))</f>
        <v/>
      </c>
      <c r="R13" s="4" t="inlineStr">
        <is>
          <t>Vermieter</t>
        </is>
      </c>
      <c r="S13" s="4" t="inlineStr">
        <is>
          <t>Abdichtung erfolgt</t>
        </is>
      </c>
      <c r="T13" s="11" t="inlineStr">
        <is>
          <t>Ja</t>
        </is>
      </c>
    </row>
  </sheetData>
  <autoFilter ref="A4:T13"/>
  <mergeCells count="2">
    <mergeCell ref="A1:T1"/>
    <mergeCell ref="A2:T2"/>
  </mergeCells>
  <conditionalFormatting sqref="Q5:Q13">
    <cfRule type="expression" priority="1" dxfId="0" stopIfTrue="1">
      <formula>Q5="Laufend"</formula>
    </cfRule>
    <cfRule type="expression" priority="2" dxfId="1" stopIfTrue="1">
      <formula>Q5="Abgeschlossen"</formula>
    </cfRule>
    <cfRule type="expression" priority="3" dxfId="2" stopIfTrue="1">
      <formula>Q5="Geplant"</formula>
    </cfRule>
  </conditionalFormatting>
  <conditionalFormatting sqref="N5:N13">
    <cfRule type="cellIs" priority="4" operator="greaterThanOrEqual" dxfId="3">
      <formula>0.2</formula>
    </cfRule>
  </conditionalFormatting>
  <conditionalFormatting sqref="T5:T13">
    <cfRule type="expression" priority="5" dxfId="3" stopIfTrue="1">
      <formula>T5="Nein"</formula>
    </cfRule>
  </conditionalFormatting>
  <dataValidations count="3">
    <dataValidation sqref="H5:H13" showErrorMessage="1" showInputMessage="1" allowBlank="1" type="list">
      <formula1>"Heizungsausfall,Schimmel,Wasserschaden,Aufzug defekt,Lärmbeeinträchtigung,Stromausfall,Baugerüst,Feuchtigkeit,Kellerschaden"</formula1>
    </dataValidation>
    <dataValidation sqref="T5:T13" showErrorMessage="1" showInputMessage="1" allowBlank="1" type="list">
      <formula1>"Ja,Nein"</formula1>
    </dataValidation>
    <dataValidation sqref="R5:R13" showErrorMessage="1" showInputMessage="1" allowBlank="1" type="list">
      <formula1>"Vermieter,Hausverwaltung,Mieter/in,Rechtsanwalt"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34" customWidth="1" min="1" max="1"/>
    <col width="16" customWidth="1" min="2" max="2"/>
    <col width="20" customWidth="1" min="3" max="3"/>
    <col width="16" customWidth="1" min="4" max="4"/>
    <col width="18" customWidth="1" min="5" max="5"/>
    <col width="16" customWidth="1" min="6" max="6"/>
  </cols>
  <sheetData>
    <row r="1" ht="26" customHeight="1">
      <c r="A1" s="17" t="inlineStr">
        <is>
          <t>Auswertung – Mietminderungen im Überblick</t>
        </is>
      </c>
    </row>
    <row r="2">
      <c r="A2" s="2" t="inlineStr">
        <is>
          <t>Kennzahlen und Verteilungen aus der Haupttabelle „Mietminderungen“</t>
        </is>
      </c>
    </row>
    <row r="3"/>
    <row r="4">
      <c r="A4" s="18" t="inlineStr">
        <is>
          <t>Kennzahl</t>
        </is>
      </c>
      <c r="B4" s="18" t="inlineStr">
        <is>
          <t>Wert</t>
        </is>
      </c>
    </row>
    <row r="5">
      <c r="A5" s="12" t="inlineStr">
        <is>
          <t>Anzahl offener Fälle (Geplant)</t>
        </is>
      </c>
      <c r="B5" s="19">
        <f>COUNTIF(Mietminderungen!Q5:Q13,"Geplant")</f>
        <v/>
      </c>
    </row>
    <row r="6">
      <c r="A6" s="4" t="inlineStr">
        <is>
          <t>Anzahl laufender Fälle</t>
        </is>
      </c>
      <c r="B6" s="20">
        <f>COUNTIF(Mietminderungen!Q5:Q13,"Laufend")</f>
        <v/>
      </c>
    </row>
    <row r="7">
      <c r="A7" s="12" t="inlineStr">
        <is>
          <t>Summe Mietminderung €</t>
        </is>
      </c>
      <c r="B7" s="44">
        <f>SUM(Mietminderungen!O5:O13)</f>
        <v/>
      </c>
    </row>
    <row r="8">
      <c r="A8" s="4" t="inlineStr">
        <is>
          <t>Durchschnittliche Minderungsquote</t>
        </is>
      </c>
      <c r="B8" s="45">
        <f>IFERROR(AVERAGE(Mietminderungen!N5:N13),0)</f>
        <v/>
      </c>
    </row>
    <row r="9">
      <c r="A9" s="12" t="inlineStr">
        <is>
          <t>Höchste Minderungsquote</t>
        </is>
      </c>
      <c r="B9" s="46">
        <f>IFERROR(MAX(Mietminderungen!N5:N13),0)</f>
        <v/>
      </c>
    </row>
    <row r="10">
      <c r="A10" s="4" t="inlineStr">
        <is>
          <t>Durchschnittliche Mietminderung pro Fall</t>
        </is>
      </c>
      <c r="B10" s="47">
        <f>IFERROR(AVERAGE(Mietminderungen!O5:O13),0)</f>
        <v/>
      </c>
    </row>
    <row r="11">
      <c r="A11" s="12" t="inlineStr">
        <is>
          <t>Fälle mit Beleg</t>
        </is>
      </c>
      <c r="B11" s="19">
        <f>COUNTIF(Mietminderungen!T5:T13,"Ja")</f>
        <v/>
      </c>
    </row>
    <row r="12">
      <c r="A12" s="4" t="inlineStr">
        <is>
          <t>Fälle ohne Beleg</t>
        </is>
      </c>
      <c r="B12" s="20">
        <f>COUNTIF(Mietminderungen!T5:T13,"Nein")</f>
        <v/>
      </c>
    </row>
    <row r="13"/>
    <row r="14"/>
    <row r="15">
      <c r="A15" s="25" t="inlineStr">
        <is>
          <t>Auswertung nach Mangelart</t>
        </is>
      </c>
    </row>
    <row r="16">
      <c r="A16" s="26" t="inlineStr">
        <is>
          <t>Mangelart</t>
        </is>
      </c>
      <c r="B16" s="26" t="inlineStr">
        <is>
          <t>Anzahl Fälle</t>
        </is>
      </c>
      <c r="C16" s="26" t="inlineStr">
        <is>
          <t>Summe Mietminderung €</t>
        </is>
      </c>
      <c r="D16" s="26" t="inlineStr">
        <is>
          <t>Ø Minderungsquote</t>
        </is>
      </c>
    </row>
    <row r="17">
      <c r="A17" s="27" t="inlineStr">
        <is>
          <t>Heizungsausfall</t>
        </is>
      </c>
      <c r="B17" s="16">
        <f>COUNTIF(Mietminderungen!H5:H13,A17)</f>
        <v/>
      </c>
      <c r="C17" s="48">
        <f>SUMIF(Mietminderungen!H5:H13,A17,Mietminderungen!O5:O13)</f>
        <v/>
      </c>
      <c r="D17" s="49">
        <f>IFERROR(AVERAGEIF(Mietminderungen!H5:H13,A17,Mietminderungen!N5:N13),0)</f>
        <v/>
      </c>
    </row>
    <row r="18">
      <c r="A18" s="30" t="inlineStr">
        <is>
          <t>Schimmel</t>
        </is>
      </c>
      <c r="B18" s="10">
        <f>COUNTIF(Mietminderungen!H5:H13,A18)</f>
        <v/>
      </c>
      <c r="C18" s="50">
        <f>SUMIF(Mietminderungen!H5:H13,A18,Mietminderungen!O5:O13)</f>
        <v/>
      </c>
      <c r="D18" s="51">
        <f>IFERROR(AVERAGEIF(Mietminderungen!H5:H13,A18,Mietminderungen!N5:N13),0)</f>
        <v/>
      </c>
    </row>
    <row r="19">
      <c r="A19" s="27" t="inlineStr">
        <is>
          <t>Wasserschaden</t>
        </is>
      </c>
      <c r="B19" s="16">
        <f>COUNTIF(Mietminderungen!H5:H13,A19)</f>
        <v/>
      </c>
      <c r="C19" s="48">
        <f>SUMIF(Mietminderungen!H5:H13,A19,Mietminderungen!O5:O13)</f>
        <v/>
      </c>
      <c r="D19" s="49">
        <f>IFERROR(AVERAGEIF(Mietminderungen!H5:H13,A19,Mietminderungen!N5:N13),0)</f>
        <v/>
      </c>
    </row>
    <row r="20">
      <c r="A20" s="30" t="inlineStr">
        <is>
          <t>Aufzug defekt</t>
        </is>
      </c>
      <c r="B20" s="10">
        <f>COUNTIF(Mietminderungen!H5:H13,A20)</f>
        <v/>
      </c>
      <c r="C20" s="50">
        <f>SUMIF(Mietminderungen!H5:H13,A20,Mietminderungen!O5:O13)</f>
        <v/>
      </c>
      <c r="D20" s="51">
        <f>IFERROR(AVERAGEIF(Mietminderungen!H5:H13,A20,Mietminderungen!N5:N13),0)</f>
        <v/>
      </c>
    </row>
    <row r="21">
      <c r="A21" s="27" t="inlineStr">
        <is>
          <t>Lärmbeeinträchtigung</t>
        </is>
      </c>
      <c r="B21" s="16">
        <f>COUNTIF(Mietminderungen!H5:H13,A21)</f>
        <v/>
      </c>
      <c r="C21" s="48">
        <f>SUMIF(Mietminderungen!H5:H13,A21,Mietminderungen!O5:O13)</f>
        <v/>
      </c>
      <c r="D21" s="49">
        <f>IFERROR(AVERAGEIF(Mietminderungen!H5:H13,A21,Mietminderungen!N5:N13),0)</f>
        <v/>
      </c>
    </row>
    <row r="22">
      <c r="A22" s="30" t="inlineStr">
        <is>
          <t>Stromausfall</t>
        </is>
      </c>
      <c r="B22" s="10">
        <f>COUNTIF(Mietminderungen!H5:H13,A22)</f>
        <v/>
      </c>
      <c r="C22" s="50">
        <f>SUMIF(Mietminderungen!H5:H13,A22,Mietminderungen!O5:O13)</f>
        <v/>
      </c>
      <c r="D22" s="51">
        <f>IFERROR(AVERAGEIF(Mietminderungen!H5:H13,A22,Mietminderungen!N5:N13),0)</f>
        <v/>
      </c>
    </row>
    <row r="23">
      <c r="A23" s="27" t="inlineStr">
        <is>
          <t>Baugerüst</t>
        </is>
      </c>
      <c r="B23" s="16">
        <f>COUNTIF(Mietminderungen!H5:H13,A23)</f>
        <v/>
      </c>
      <c r="C23" s="48">
        <f>SUMIF(Mietminderungen!H5:H13,A23,Mietminderungen!O5:O13)</f>
        <v/>
      </c>
      <c r="D23" s="49">
        <f>IFERROR(AVERAGEIF(Mietminderungen!H5:H13,A23,Mietminderungen!N5:N13),0)</f>
        <v/>
      </c>
    </row>
    <row r="24">
      <c r="A24" s="30" t="inlineStr">
        <is>
          <t>Feuchtigkeit</t>
        </is>
      </c>
      <c r="B24" s="10">
        <f>COUNTIF(Mietminderungen!H5:H13,A24)</f>
        <v/>
      </c>
      <c r="C24" s="50">
        <f>SUMIF(Mietminderungen!H5:H13,A24,Mietminderungen!O5:O13)</f>
        <v/>
      </c>
      <c r="D24" s="51">
        <f>IFERROR(AVERAGEIF(Mietminderungen!H5:H13,A24,Mietminderungen!N5:N13),0)</f>
        <v/>
      </c>
    </row>
    <row r="25">
      <c r="A25" s="27" t="inlineStr">
        <is>
          <t>Kellerschaden</t>
        </is>
      </c>
      <c r="B25" s="16">
        <f>COUNTIF(Mietminderungen!H5:H13,A25)</f>
        <v/>
      </c>
      <c r="C25" s="48">
        <f>SUMIF(Mietminderungen!H5:H13,A25,Mietminderungen!O5:O13)</f>
        <v/>
      </c>
      <c r="D25" s="49">
        <f>IFERROR(AVERAGEIF(Mietminderungen!H5:H13,A25,Mietminderungen!N5:N13),0)</f>
        <v/>
      </c>
    </row>
    <row r="26"/>
    <row r="27"/>
    <row r="28">
      <c r="A28" s="25" t="inlineStr">
        <is>
          <t>Statusverteilung</t>
        </is>
      </c>
    </row>
    <row r="29">
      <c r="A29" s="33" t="inlineStr">
        <is>
          <t>Status</t>
        </is>
      </c>
      <c r="B29" s="33" t="inlineStr">
        <is>
          <t>Anzahl</t>
        </is>
      </c>
    </row>
    <row r="30">
      <c r="A30" s="27" t="inlineStr">
        <is>
          <t>Geplant</t>
        </is>
      </c>
      <c r="B30" s="16">
        <f>COUNTIF(Mietminderungen!Q5:Q13,A30)</f>
        <v/>
      </c>
    </row>
    <row r="31">
      <c r="A31" s="30" t="inlineStr">
        <is>
          <t>Laufend</t>
        </is>
      </c>
      <c r="B31" s="10">
        <f>COUNTIF(Mietminderungen!Q5:Q13,A31)</f>
        <v/>
      </c>
    </row>
    <row r="32">
      <c r="A32" s="27" t="inlineStr">
        <is>
          <t>Abgeschlossen</t>
        </is>
      </c>
      <c r="B32" s="16">
        <f>COUNTIF(Mietminderungen!Q5:Q13,A32)</f>
        <v/>
      </c>
    </row>
  </sheetData>
  <mergeCells count="2">
    <mergeCell ref="A1:F1"/>
    <mergeCell ref="A2:F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34" customWidth="1" min="1" max="1"/>
    <col width="90" customWidth="1" min="2" max="2"/>
  </cols>
  <sheetData>
    <row r="1" ht="26" customHeight="1">
      <c r="A1" s="17" t="inlineStr">
        <is>
          <t>Hinweise &amp; Nutzung der Mietminderungs-Tabelle</t>
        </is>
      </c>
    </row>
    <row r="2"/>
    <row r="3" ht="60" customHeight="1">
      <c r="A3" s="34" t="inlineStr">
        <is>
          <t>Zweck der Tabelle</t>
        </is>
      </c>
      <c r="B3" s="35" t="inlineStr">
        <is>
          <t>Diese Arbeitsmappe dient der strukturierten Erfassung, Berechnung und Auswertung von Mietminderungen je Mietverhältnis. Sie unterstützt Vermieter, Eigentümer und Hausverwaltungen dabei, Minderungsfälle nachvollziehbar zu dokumentieren und den finanziellen Mietausfall zu ermitteln.</t>
        </is>
      </c>
    </row>
    <row r="4"/>
    <row r="5" ht="60" customHeight="1">
      <c r="A5" s="34" t="inlineStr">
        <is>
          <t>Erfassung von Minderungsbeginn und -ende</t>
        </is>
      </c>
      <c r="B5" s="35" t="inlineStr">
        <is>
          <t>Tragen Sie in den Spalten „Minderung ab“ und „Minderung bis“ den tatsächlichen Zeitraum ein, für den die Mietminderung geltend gemacht wird. Der Status („Geplant“, „Laufend“, „Abgeschlossen“) wird automatisch anhand des heutigen Datums berechnet.</t>
        </is>
      </c>
    </row>
    <row r="6"/>
    <row r="7" ht="60" customHeight="1">
      <c r="A7" s="34" t="inlineStr">
        <is>
          <t>Erläuterung der Minderungsquote</t>
        </is>
      </c>
      <c r="B7" s="35" t="inlineStr">
        <is>
          <t>Die „Anerkannte Minderungsquote“ ist der Prozentsatz, um den die Kaltmiete gemindert wird (z. B. 10 % bei einem Heizungsausfall im Winter). Die monatliche Mietminderung in Euro ergibt sich automatisch aus Kaltmiete × Minderungsquote.</t>
        </is>
      </c>
    </row>
    <row r="8"/>
    <row r="9" ht="60" customHeight="1">
      <c r="A9" s="34" t="inlineStr">
        <is>
          <t>Rechtlicher Hinweis</t>
        </is>
      </c>
      <c r="B9" s="35" t="inlineStr">
        <is>
          <t>Mietminderung ist stets ein Einzelfall und richtet sich nach Art, Umfang und Dauer der Beeinträchtigung. Die in dieser Tabelle hinterlegten Quoten dienen ausschließlich der Orientierung und ersetzen keine rechtliche Prüfung. Im Streitfall wird die Einschaltung einer fachkundigen Rechtsberatung empfohlen.</t>
        </is>
      </c>
    </row>
    <row r="10"/>
    <row r="11" ht="60" customHeight="1">
      <c r="A11" s="34" t="inlineStr">
        <is>
          <t>Empfehlung zur Dokumentation</t>
        </is>
      </c>
      <c r="B11" s="35" t="inlineStr">
        <is>
          <t>Bewahren Sie zu jedem Fall Belege wie Fotos, Schriftverkehr mit dem Mieter, Handwerkerrechnungen und Mängelanzeigen auf. Vermerken Sie in der Spalte „Beleg vorhanden?“, ob eine vollständige Dokumentation vorliegt – dies erleichtert die spätere Nachweisführung erheblich.</t>
        </is>
      </c>
    </row>
    <row r="12"/>
    <row r="13" ht="60" customHeight="1">
      <c r="A13" s="34" t="inlineStr">
        <is>
          <t>Aufbau der Arbeitsmappe</t>
        </is>
      </c>
      <c r="B13" s="35" t="inlineStr">
        <is>
          <t>Sheet „Mietminderungen“ enthält alle Einzelfälle mit Formeln zur automatischen Berechnung. Sheet „Auswertung“ bietet Kennzahlen und Diagramme zur Gesamtübersicht. Dieses Sheet „Hinweise &amp; Nutzung“ erläutert die Anwendung der Tabelle.</t>
        </is>
      </c>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2026-07-01T23:48:04Z</dcterms:created>
  <dcterms:modified xmlns:dcterms="http://purl.org/dc/terms/" xmlns:xsi="http://www.w3.org/2001/XMLSchema-instance" xsi:type="dcterms:W3CDTF">2026-07-01T23:48:04Z</dcterms:modified>
</cp:coreProperties>
</file>