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utionen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Hinweise" sheetId="3" state="visible" r:id="rId3"/>
  </sheets>
  <definedNames>
    <definedName name="_xlnm._FilterDatabase" localSheetId="0" hidden="1">'Kautionen'!$A$1:$X$10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00&quot; €&quot;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293B"/>
      <sz val="14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8FAFC"/>
        <bgColor rgb="00F8FAFC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3" borderId="1" applyAlignment="1" pivotButton="0" quotePrefix="0" xfId="0">
      <alignment vertical="center"/>
    </xf>
    <xf numFmtId="164" fontId="0" fillId="3" borderId="1" applyAlignment="1" pivotButton="0" quotePrefix="0" xfId="0">
      <alignment vertical="center"/>
    </xf>
    <xf numFmtId="165" fontId="0" fillId="4" borderId="1" applyAlignment="1" pivotButton="0" quotePrefix="0" xfId="0">
      <alignment vertical="center"/>
    </xf>
    <xf numFmtId="0" fontId="0" fillId="4" borderId="1" applyAlignment="1" pivotButton="0" quotePrefix="0" xfId="0">
      <alignment vertical="center"/>
    </xf>
    <xf numFmtId="165" fontId="0" fillId="3" borderId="1" applyAlignment="1" pivotButton="0" quotePrefix="0" xfId="0">
      <alignment vertical="center"/>
    </xf>
    <xf numFmtId="10" fontId="0" fillId="4" borderId="1" applyAlignment="1" pivotButton="0" quotePrefix="0" xfId="0">
      <alignment vertical="center"/>
    </xf>
    <xf numFmtId="0" fontId="0" fillId="3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vertical="center"/>
    </xf>
    <xf numFmtId="164" fontId="0" fillId="5" borderId="1" applyAlignment="1" pivotButton="0" quotePrefix="0" xfId="0">
      <alignment vertical="center"/>
    </xf>
    <xf numFmtId="165" fontId="0" fillId="5" borderId="1" applyAlignment="1" pivotButton="0" quotePrefix="0" xfId="0">
      <alignment vertical="center"/>
    </xf>
    <xf numFmtId="0" fontId="0" fillId="5" borderId="1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6" borderId="0" pivotButton="0" quotePrefix="0" xfId="0"/>
    <xf numFmtId="0" fontId="0" fillId="6" borderId="0" pivotButton="0" quotePrefix="0" xfId="0"/>
    <xf numFmtId="0" fontId="0" fillId="3" borderId="1" pivotButton="0" quotePrefix="0" xfId="0"/>
    <xf numFmtId="0" fontId="0" fillId="5" borderId="1" pivotButton="0" quotePrefix="0" xfId="0"/>
    <xf numFmtId="165" fontId="0" fillId="5" borderId="1" pivotButton="0" quotePrefix="0" xfId="0"/>
    <xf numFmtId="165" fontId="0" fillId="3" borderId="1" pivotButton="0" quotePrefix="0" xfId="0"/>
    <xf numFmtId="10" fontId="0" fillId="3" borderId="1" pivotButton="0" quotePrefix="0" xfId="0"/>
    <xf numFmtId="10" fontId="0" fillId="5" borderId="1" pivotButton="0" quotePrefix="0" xfId="0"/>
    <xf numFmtId="0" fontId="1" fillId="2" borderId="0" pivotButton="0" quotePrefix="0" xfId="0"/>
    <xf numFmtId="0" fontId="0" fillId="3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0" fillId="5" borderId="0" applyAlignment="1" pivotButton="0" quotePrefix="0" xfId="0">
      <alignment horizontal="left" vertical="center" wrapText="1"/>
    </xf>
    <xf numFmtId="0" fontId="0" fillId="3" borderId="0" applyAlignment="1" pivotButton="0" quotePrefix="0" xfId="0">
      <alignment horizontal="left" vertical="center" wrapText="1"/>
    </xf>
    <xf numFmtId="164" fontId="0" fillId="3" borderId="1" applyAlignment="1" pivotButton="0" quotePrefix="0" xfId="0">
      <alignment vertical="center"/>
    </xf>
    <xf numFmtId="165" fontId="0" fillId="4" borderId="1" applyAlignment="1" pivotButton="0" quotePrefix="0" xfId="0">
      <alignment vertical="center"/>
    </xf>
    <xf numFmtId="165" fontId="0" fillId="3" borderId="1" applyAlignment="1" pivotButton="0" quotePrefix="0" xfId="0">
      <alignment vertical="center"/>
    </xf>
    <xf numFmtId="164" fontId="0" fillId="5" borderId="1" applyAlignment="1" pivotButton="0" quotePrefix="0" xfId="0">
      <alignment vertical="center"/>
    </xf>
    <xf numFmtId="165" fontId="0" fillId="5" borderId="1" applyAlignment="1" pivotButton="0" quotePrefix="0" xfId="0">
      <alignment vertical="center"/>
    </xf>
    <xf numFmtId="165" fontId="0" fillId="5" borderId="1" pivotButton="0" quotePrefix="0" xfId="0"/>
    <xf numFmtId="165" fontId="0" fillId="3" borderId="1" pivotButton="0" quotePrefix="0" xfId="0"/>
  </cellXfs>
  <cellStyles count="1">
    <cellStyle name="Normal" xfId="0" builtinId="0" hidden="0"/>
  </cellStyles>
  <dxfs count="2">
    <dxf>
      <font>
        <b val="1"/>
        <color rgb="0016A34A"/>
      </font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Kautionsbeträge nach Stadt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'Auswertung'!B18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'Auswertung'!$A$19:$A$27</f>
            </numRef>
          </cat>
          <val>
            <numRef>
              <f>'Auswertung'!$B$19:$B$27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Stadt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Kautionsbetrag Soll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Statusverteilung</a:t>
            </a:r>
          </a:p>
        </rich>
      </tx>
    </title>
    <plotArea>
      <pieChart>
        <varyColors val="1"/>
        <ser>
          <idx val="0"/>
          <order val="0"/>
          <tx>
            <strRef>
              <f>'Auswertung'!E18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'Auswertung'!$D$19:$D$21</f>
            </numRef>
          </cat>
          <val>
            <numRef>
              <f>'Auswertung'!$E$19:$E$21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Entwicklung Zinsen brutto je Monat</a:t>
            </a:r>
          </a:p>
        </rich>
      </tx>
    </title>
    <plotArea>
      <lineChart>
        <grouping val="standard"/>
        <ser>
          <idx val="0"/>
          <order val="0"/>
          <tx>
            <strRef>
              <f>'Auswertung'!B38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'Auswertung'!$A$39:$A$44</f>
            </numRef>
          </cat>
          <val>
            <numRef>
              <f>'Auswertung'!$B$39:$B$44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Monat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Zinsen brutto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16</row>
      <rowOff>0</rowOff>
    </from>
    <ext cx="57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33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49</row>
      <rowOff>0</rowOff>
    </from>
    <ext cx="576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18" customWidth="1" min="4" max="4"/>
    <col width="14" customWidth="1" min="5" max="5"/>
    <col width="13" customWidth="1" min="6" max="6"/>
    <col width="13" customWidth="1" min="7" max="7"/>
    <col width="18" customWidth="1" min="8" max="8"/>
    <col width="20" customWidth="1" min="9" max="9"/>
    <col width="18" customWidth="1" min="10" max="10"/>
    <col width="15" customWidth="1" min="11" max="11"/>
    <col width="16" customWidth="1" min="12" max="12"/>
    <col width="16" customWidth="1" min="13" max="13"/>
    <col width="14" customWidth="1" min="14" max="14"/>
    <col width="13" customWidth="1" min="15" max="15"/>
    <col width="13" customWidth="1" min="16" max="16"/>
    <col width="15" customWidth="1" min="17" max="17"/>
    <col width="18" customWidth="1" min="18" max="18"/>
    <col width="15" customWidth="1" min="19" max="19"/>
    <col width="15" customWidth="1" min="20" max="20"/>
    <col width="16" customWidth="1" min="21" max="21"/>
    <col width="14" customWidth="1" min="22" max="22"/>
    <col width="20" customWidth="1" min="23" max="23"/>
    <col width="32" customWidth="1" min="24" max="24"/>
  </cols>
  <sheetData>
    <row r="1" ht="32" customHeight="1">
      <c r="A1" s="1" t="inlineStr">
        <is>
          <t>Mietvertrag-ID</t>
        </is>
      </c>
      <c r="B1" s="1" t="inlineStr">
        <is>
          <t>Mietername</t>
        </is>
      </c>
      <c r="C1" s="1" t="inlineStr">
        <is>
          <t>Objektadresse</t>
        </is>
      </c>
      <c r="D1" s="1" t="inlineStr">
        <is>
          <t>Stadt</t>
        </is>
      </c>
      <c r="E1" s="1" t="inlineStr">
        <is>
          <t>Wohnfläche m²</t>
        </is>
      </c>
      <c r="F1" s="1" t="inlineStr">
        <is>
          <t>Mietbeginn</t>
        </is>
      </c>
      <c r="G1" s="1" t="inlineStr">
        <is>
          <t>Mietende</t>
        </is>
      </c>
      <c r="H1" s="1" t="inlineStr">
        <is>
          <t>Kaltmiete monatlich (€)</t>
        </is>
      </c>
      <c r="I1" s="1" t="inlineStr">
        <is>
          <t>Kautionsvereinbarung (Monatsmieten)</t>
        </is>
      </c>
      <c r="J1" s="1" t="inlineStr">
        <is>
          <t>Kautionsbetrag Soll (€)</t>
        </is>
      </c>
      <c r="K1" s="1" t="inlineStr">
        <is>
          <t>Einzahlung Datum</t>
        </is>
      </c>
      <c r="L1" s="1" t="inlineStr">
        <is>
          <t>Einzahlung Betrag (€)</t>
        </is>
      </c>
      <c r="M1" s="1" t="inlineStr">
        <is>
          <t>Zinsart</t>
        </is>
      </c>
      <c r="N1" s="1" t="inlineStr">
        <is>
          <t>Zinssatz p.a. (%)</t>
        </is>
      </c>
      <c r="O1" s="1" t="inlineStr">
        <is>
          <t>Zinsbeginn</t>
        </is>
      </c>
      <c r="P1" s="1" t="inlineStr">
        <is>
          <t>Zinsende</t>
        </is>
      </c>
      <c r="Q1" s="1" t="inlineStr">
        <is>
          <t>Zinsen brutto (€)</t>
        </is>
      </c>
      <c r="R1" s="1" t="inlineStr">
        <is>
          <t>Kosten Bankkonto/Verwaltung (€)</t>
        </is>
      </c>
      <c r="S1" s="1" t="inlineStr">
        <is>
          <t>Zinsen netto (€)</t>
        </is>
      </c>
      <c r="T1" s="1" t="inlineStr">
        <is>
          <t>Auszahlungsdatum</t>
        </is>
      </c>
      <c r="U1" s="1" t="inlineStr">
        <is>
          <t>Auszahlungsbetrag (€)</t>
        </is>
      </c>
      <c r="V1" s="1" t="inlineStr">
        <is>
          <t>Restsaldo (€)</t>
        </is>
      </c>
      <c r="W1" s="1" t="inlineStr">
        <is>
          <t>Status</t>
        </is>
      </c>
      <c r="X1" s="1" t="inlineStr">
        <is>
          <t>Hinweis</t>
        </is>
      </c>
    </row>
    <row r="2">
      <c r="A2" s="2" t="inlineStr">
        <is>
          <t>V-1001</t>
        </is>
      </c>
      <c r="B2" s="2" t="inlineStr">
        <is>
          <t>Thomas Becker</t>
        </is>
      </c>
      <c r="C2" s="2" t="inlineStr">
        <is>
          <t>Hauptstraße 12</t>
        </is>
      </c>
      <c r="D2" s="2" t="inlineStr">
        <is>
          <t>Berlin</t>
        </is>
      </c>
      <c r="E2" s="2" t="n">
        <v>68</v>
      </c>
      <c r="F2" s="27" t="n">
        <v>46054</v>
      </c>
      <c r="G2" s="27" t="n"/>
      <c r="H2" s="28" t="n">
        <v>850</v>
      </c>
      <c r="I2" s="5" t="n">
        <v>3</v>
      </c>
      <c r="J2" s="29">
        <f>H2*I2</f>
        <v/>
      </c>
      <c r="K2" s="27" t="n">
        <v>46037</v>
      </c>
      <c r="L2" s="28" t="n">
        <v>2550</v>
      </c>
      <c r="M2" s="5" t="inlineStr">
        <is>
          <t>Tagesgeldkonto</t>
        </is>
      </c>
      <c r="N2" s="7" t="n">
        <v>0.015</v>
      </c>
      <c r="O2" s="27" t="n">
        <v>46037</v>
      </c>
      <c r="P2" s="27" t="n">
        <v>46203</v>
      </c>
      <c r="Q2" s="29">
        <f>IFERROR(L2*N2*(P2-O2)/365,0)</f>
        <v/>
      </c>
      <c r="R2" s="28" t="n">
        <v>5</v>
      </c>
      <c r="S2" s="29">
        <f>IF(Q2&gt;0,Q2-R2,0)</f>
        <v/>
      </c>
      <c r="T2" s="27" t="n"/>
      <c r="U2" s="28" t="n">
        <v>0</v>
      </c>
      <c r="V2" s="29">
        <f>J2+S2-U2</f>
        <v/>
      </c>
      <c r="W2" s="2">
        <f>IF(V2&lt;=0,"Abgerechnet",IF(U2&gt;0,"Teilweise ausgezahlt","Offen"))</f>
        <v/>
      </c>
      <c r="X2" s="8">
        <f>IFERROR(IF(I2&gt;3,"Warnung: Kaution über 3 Monatsmieten!",IF(AND(N2=0,L2&gt;0),"Zinssatz prüfen","")),"Bitte Daten prüfen")</f>
        <v/>
      </c>
    </row>
    <row r="3">
      <c r="A3" s="9" t="inlineStr">
        <is>
          <t>V-1002</t>
        </is>
      </c>
      <c r="B3" s="9" t="inlineStr">
        <is>
          <t>Sabine Müller</t>
        </is>
      </c>
      <c r="C3" s="9" t="inlineStr">
        <is>
          <t>Lindenallee 7</t>
        </is>
      </c>
      <c r="D3" s="9" t="inlineStr">
        <is>
          <t>München</t>
        </is>
      </c>
      <c r="E3" s="9" t="n">
        <v>75</v>
      </c>
      <c r="F3" s="30" t="n">
        <v>46082</v>
      </c>
      <c r="G3" s="30" t="n"/>
      <c r="H3" s="28" t="n">
        <v>1200</v>
      </c>
      <c r="I3" s="5" t="n">
        <v>3</v>
      </c>
      <c r="J3" s="31">
        <f>H3*I3</f>
        <v/>
      </c>
      <c r="K3" s="30" t="n">
        <v>46073</v>
      </c>
      <c r="L3" s="28" t="n">
        <v>3600</v>
      </c>
      <c r="M3" s="5" t="inlineStr">
        <is>
          <t>Festgeldkonto</t>
        </is>
      </c>
      <c r="N3" s="7" t="n">
        <v>0.02</v>
      </c>
      <c r="O3" s="30" t="n">
        <v>46073</v>
      </c>
      <c r="P3" s="30" t="n">
        <v>46203</v>
      </c>
      <c r="Q3" s="31">
        <f>IFERROR(L3*N3*(P3-O3)/365,0)</f>
        <v/>
      </c>
      <c r="R3" s="28" t="n">
        <v>8</v>
      </c>
      <c r="S3" s="31">
        <f>IF(Q3&gt;0,Q3-R3,0)</f>
        <v/>
      </c>
      <c r="T3" s="30" t="n"/>
      <c r="U3" s="28" t="n">
        <v>0</v>
      </c>
      <c r="V3" s="31">
        <f>J3+S3-U3</f>
        <v/>
      </c>
      <c r="W3" s="9">
        <f>IF(V3&lt;=0,"Abgerechnet",IF(U3&gt;0,"Teilweise ausgezahlt","Offen"))</f>
        <v/>
      </c>
      <c r="X3" s="12">
        <f>IFERROR(IF(I3&gt;3,"Warnung: Kaution über 3 Monatsmieten!",IF(AND(N3=0,L3&gt;0),"Zinssatz prüfen","")),"Bitte Daten prüfen")</f>
        <v/>
      </c>
    </row>
    <row r="4">
      <c r="A4" s="2" t="inlineStr">
        <is>
          <t>V-1003</t>
        </is>
      </c>
      <c r="B4" s="2" t="inlineStr">
        <is>
          <t>Andreas Schneider</t>
        </is>
      </c>
      <c r="C4" s="2" t="inlineStr">
        <is>
          <t>Goethestraße 45</t>
        </is>
      </c>
      <c r="D4" s="2" t="inlineStr">
        <is>
          <t>Hamburg</t>
        </is>
      </c>
      <c r="E4" s="2" t="n">
        <v>82</v>
      </c>
      <c r="F4" s="27" t="n">
        <v>46023</v>
      </c>
      <c r="G4" s="27" t="n"/>
      <c r="H4" s="28" t="n">
        <v>950</v>
      </c>
      <c r="I4" s="5" t="n">
        <v>2.5</v>
      </c>
      <c r="J4" s="29">
        <f>H4*I4</f>
        <v/>
      </c>
      <c r="K4" s="27" t="n">
        <v>46032</v>
      </c>
      <c r="L4" s="28" t="n">
        <v>2375</v>
      </c>
      <c r="M4" s="5" t="inlineStr">
        <is>
          <t>Tagesgeldkonto</t>
        </is>
      </c>
      <c r="N4" s="7" t="n">
        <v>0.01</v>
      </c>
      <c r="O4" s="27" t="n">
        <v>46032</v>
      </c>
      <c r="P4" s="27" t="n">
        <v>46203</v>
      </c>
      <c r="Q4" s="29">
        <f>IFERROR(L4*N4*(P4-O4)/365,0)</f>
        <v/>
      </c>
      <c r="R4" s="28" t="n">
        <v>4</v>
      </c>
      <c r="S4" s="29">
        <f>IF(Q4&gt;0,Q4-R4,0)</f>
        <v/>
      </c>
      <c r="T4" s="27" t="n"/>
      <c r="U4" s="28" t="n">
        <v>0</v>
      </c>
      <c r="V4" s="29">
        <f>J4+S4-U4</f>
        <v/>
      </c>
      <c r="W4" s="2">
        <f>IF(V4&lt;=0,"Abgerechnet",IF(U4&gt;0,"Teilweise ausgezahlt","Offen"))</f>
        <v/>
      </c>
      <c r="X4" s="8">
        <f>IFERROR(IF(I4&gt;3,"Warnung: Kaution über 3 Monatsmieten!",IF(AND(N4=0,L4&gt;0),"Zinssatz prüfen","")),"Bitte Daten prüfen")</f>
        <v/>
      </c>
    </row>
    <row r="5">
      <c r="A5" s="9" t="inlineStr">
        <is>
          <t>V-1004</t>
        </is>
      </c>
      <c r="B5" s="9" t="inlineStr">
        <is>
          <t>Petra Wagner</t>
        </is>
      </c>
      <c r="C5" s="9" t="inlineStr">
        <is>
          <t>Berliner Allee 18</t>
        </is>
      </c>
      <c r="D5" s="9" t="inlineStr">
        <is>
          <t>Köln</t>
        </is>
      </c>
      <c r="E5" s="9" t="n">
        <v>60</v>
      </c>
      <c r="F5" s="30" t="n">
        <v>46023</v>
      </c>
      <c r="G5" s="30" t="n">
        <v>46173</v>
      </c>
      <c r="H5" s="28" t="n">
        <v>780</v>
      </c>
      <c r="I5" s="5" t="n">
        <v>2</v>
      </c>
      <c r="J5" s="31">
        <f>H5*I5</f>
        <v/>
      </c>
      <c r="K5" s="30" t="n">
        <v>46032</v>
      </c>
      <c r="L5" s="28" t="n">
        <v>1560</v>
      </c>
      <c r="M5" s="5" t="inlineStr">
        <is>
          <t>Tagesgeldkonto</t>
        </is>
      </c>
      <c r="N5" s="7" t="n">
        <v>0.005</v>
      </c>
      <c r="O5" s="30" t="n">
        <v>46032</v>
      </c>
      <c r="P5" s="30" t="n">
        <v>46173</v>
      </c>
      <c r="Q5" s="31">
        <f>IFERROR(L5*N5*(P5-O5)/365,0)</f>
        <v/>
      </c>
      <c r="R5" s="28" t="n">
        <v>3</v>
      </c>
      <c r="S5" s="31">
        <f>IF(Q5&gt;0,Q5-R5,0)</f>
        <v/>
      </c>
      <c r="T5" s="30" t="n">
        <v>46188</v>
      </c>
      <c r="U5" s="28" t="n">
        <v>1560</v>
      </c>
      <c r="V5" s="31">
        <f>J5+S5-U5</f>
        <v/>
      </c>
      <c r="W5" s="9">
        <f>IF(V5&lt;=0,"Abgerechnet",IF(U5&gt;0,"Teilweise ausgezahlt","Offen"))</f>
        <v/>
      </c>
      <c r="X5" s="12">
        <f>IFERROR(IF(I5&gt;3,"Warnung: Kaution über 3 Monatsmieten!",IF(AND(N5=0,L5&gt;0),"Zinssatz prüfen","")),"Bitte Daten prüfen")</f>
        <v/>
      </c>
    </row>
    <row r="6">
      <c r="A6" s="2" t="inlineStr">
        <is>
          <t>V-1005</t>
        </is>
      </c>
      <c r="B6" s="2" t="inlineStr">
        <is>
          <t>Michael Hoffmann</t>
        </is>
      </c>
      <c r="C6" s="2" t="inlineStr">
        <is>
          <t>Gartenweg 9</t>
        </is>
      </c>
      <c r="D6" s="2" t="inlineStr">
        <is>
          <t>Frankfurt am Main</t>
        </is>
      </c>
      <c r="E6" s="2" t="n">
        <v>90</v>
      </c>
      <c r="F6" s="27" t="n">
        <v>46054</v>
      </c>
      <c r="G6" s="27" t="n"/>
      <c r="H6" s="28" t="n">
        <v>1650</v>
      </c>
      <c r="I6" s="5" t="n">
        <v>3</v>
      </c>
      <c r="J6" s="29">
        <f>H6*I6</f>
        <v/>
      </c>
      <c r="K6" s="27" t="n">
        <v>46047</v>
      </c>
      <c r="L6" s="28" t="n">
        <v>4950</v>
      </c>
      <c r="M6" s="5" t="inlineStr">
        <is>
          <t>Festgeldkonto</t>
        </is>
      </c>
      <c r="N6" s="7" t="n">
        <v>0.025</v>
      </c>
      <c r="O6" s="27" t="n">
        <v>46047</v>
      </c>
      <c r="P6" s="27" t="n">
        <v>46203</v>
      </c>
      <c r="Q6" s="29">
        <f>IFERROR(L6*N6*(P6-O6)/365,0)</f>
        <v/>
      </c>
      <c r="R6" s="28" t="n">
        <v>10</v>
      </c>
      <c r="S6" s="29">
        <f>IF(Q6&gt;0,Q6-R6,0)</f>
        <v/>
      </c>
      <c r="T6" s="27" t="n"/>
      <c r="U6" s="28" t="n">
        <v>0</v>
      </c>
      <c r="V6" s="29">
        <f>J6+S6-U6</f>
        <v/>
      </c>
      <c r="W6" s="2">
        <f>IF(V6&lt;=0,"Abgerechnet",IF(U6&gt;0,"Teilweise ausgezahlt","Offen"))</f>
        <v/>
      </c>
      <c r="X6" s="8">
        <f>IFERROR(IF(I6&gt;3,"Warnung: Kaution über 3 Monatsmieten!",IF(AND(N6=0,L6&gt;0),"Zinssatz prüfen","")),"Bitte Daten prüfen")</f>
        <v/>
      </c>
    </row>
    <row r="7">
      <c r="A7" s="9" t="inlineStr">
        <is>
          <t>V-1006</t>
        </is>
      </c>
      <c r="B7" s="9" t="inlineStr">
        <is>
          <t>Julia Richter</t>
        </is>
      </c>
      <c r="C7" s="9" t="inlineStr">
        <is>
          <t>Rosenweg 3</t>
        </is>
      </c>
      <c r="D7" s="9" t="inlineStr">
        <is>
          <t>Stuttgart</t>
        </is>
      </c>
      <c r="E7" s="9" t="n">
        <v>55</v>
      </c>
      <c r="F7" s="30" t="n">
        <v>46023</v>
      </c>
      <c r="G7" s="30" t="n">
        <v>46203</v>
      </c>
      <c r="H7" s="28" t="n">
        <v>700</v>
      </c>
      <c r="I7" s="5" t="n">
        <v>2</v>
      </c>
      <c r="J7" s="31">
        <f>H7*I7</f>
        <v/>
      </c>
      <c r="K7" s="30" t="n">
        <v>46027</v>
      </c>
      <c r="L7" s="28" t="n">
        <v>1400</v>
      </c>
      <c r="M7" s="5" t="inlineStr">
        <is>
          <t>Tagesgeldkonto</t>
        </is>
      </c>
      <c r="N7" s="7" t="n">
        <v>0.01</v>
      </c>
      <c r="O7" s="30" t="n">
        <v>46027</v>
      </c>
      <c r="P7" s="30" t="n">
        <v>46203</v>
      </c>
      <c r="Q7" s="31">
        <f>IFERROR(L7*N7*(P7-O7)/365,0)</f>
        <v/>
      </c>
      <c r="R7" s="28" t="n">
        <v>2</v>
      </c>
      <c r="S7" s="31">
        <f>IF(Q7&gt;0,Q7-R7,0)</f>
        <v/>
      </c>
      <c r="T7" s="30" t="n">
        <v>46208</v>
      </c>
      <c r="U7" s="28" t="n">
        <v>1400</v>
      </c>
      <c r="V7" s="31">
        <f>J7+S7-U7</f>
        <v/>
      </c>
      <c r="W7" s="9">
        <f>IF(V7&lt;=0,"Abgerechnet",IF(U7&gt;0,"Teilweise ausgezahlt","Offen"))</f>
        <v/>
      </c>
      <c r="X7" s="12">
        <f>IFERROR(IF(I7&gt;3,"Warnung: Kaution über 3 Monatsmieten!",IF(AND(N7=0,L7&gt;0),"Zinssatz prüfen","")),"Bitte Daten prüfen")</f>
        <v/>
      </c>
    </row>
    <row r="8">
      <c r="A8" s="2" t="inlineStr">
        <is>
          <t>V-1007</t>
        </is>
      </c>
      <c r="B8" s="2" t="inlineStr">
        <is>
          <t>Stefan Weber</t>
        </is>
      </c>
      <c r="C8" s="2" t="inlineStr">
        <is>
          <t>Bahnhofstraße 22</t>
        </is>
      </c>
      <c r="D8" s="2" t="inlineStr">
        <is>
          <t>Düsseldorf</t>
        </is>
      </c>
      <c r="E8" s="2" t="n">
        <v>72</v>
      </c>
      <c r="F8" s="27" t="n">
        <v>46082</v>
      </c>
      <c r="G8" s="27" t="n"/>
      <c r="H8" s="28" t="n">
        <v>980</v>
      </c>
      <c r="I8" s="5" t="n">
        <v>3</v>
      </c>
      <c r="J8" s="29">
        <f>H8*I8</f>
        <v/>
      </c>
      <c r="K8" s="27" t="n">
        <v>46068</v>
      </c>
      <c r="L8" s="28" t="n">
        <v>2940</v>
      </c>
      <c r="M8" s="5" t="inlineStr">
        <is>
          <t>Festgeldkonto</t>
        </is>
      </c>
      <c r="N8" s="7" t="n">
        <v>0.0175</v>
      </c>
      <c r="O8" s="27" t="n">
        <v>46068</v>
      </c>
      <c r="P8" s="27" t="n">
        <v>46203</v>
      </c>
      <c r="Q8" s="29">
        <f>IFERROR(L8*N8*(P8-O8)/365,0)</f>
        <v/>
      </c>
      <c r="R8" s="28" t="n">
        <v>6</v>
      </c>
      <c r="S8" s="29">
        <f>IF(Q8&gt;0,Q8-R8,0)</f>
        <v/>
      </c>
      <c r="T8" s="27" t="n"/>
      <c r="U8" s="28" t="n">
        <v>0</v>
      </c>
      <c r="V8" s="29">
        <f>J8+S8-U8</f>
        <v/>
      </c>
      <c r="W8" s="2">
        <f>IF(V8&lt;=0,"Abgerechnet",IF(U8&gt;0,"Teilweise ausgezahlt","Offen"))</f>
        <v/>
      </c>
      <c r="X8" s="8">
        <f>IFERROR(IF(I8&gt;3,"Warnung: Kaution über 3 Monatsmieten!",IF(AND(N8=0,L8&gt;0),"Zinssatz prüfen","")),"Bitte Daten prüfen")</f>
        <v/>
      </c>
    </row>
    <row r="9">
      <c r="A9" s="9" t="inlineStr">
        <is>
          <t>V-1008</t>
        </is>
      </c>
      <c r="B9" s="9" t="inlineStr">
        <is>
          <t>Claudia Fischer</t>
        </is>
      </c>
      <c r="C9" s="9" t="inlineStr">
        <is>
          <t>Ahornstraße 5</t>
        </is>
      </c>
      <c r="D9" s="9" t="inlineStr">
        <is>
          <t>Leipzig</t>
        </is>
      </c>
      <c r="E9" s="9" t="n">
        <v>65</v>
      </c>
      <c r="F9" s="30" t="n">
        <v>46023</v>
      </c>
      <c r="G9" s="30" t="n">
        <v>46173</v>
      </c>
      <c r="H9" s="28" t="n">
        <v>820</v>
      </c>
      <c r="I9" s="5" t="n">
        <v>2.5</v>
      </c>
      <c r="J9" s="31">
        <f>H9*I9</f>
        <v/>
      </c>
      <c r="K9" s="30" t="n">
        <v>46024</v>
      </c>
      <c r="L9" s="28" t="n">
        <v>2050</v>
      </c>
      <c r="M9" s="5" t="inlineStr">
        <is>
          <t>Tagesgeldkonto</t>
        </is>
      </c>
      <c r="N9" s="7" t="n">
        <v>0.0075</v>
      </c>
      <c r="O9" s="30" t="n">
        <v>46024</v>
      </c>
      <c r="P9" s="30" t="n">
        <v>46173</v>
      </c>
      <c r="Q9" s="31">
        <f>IFERROR(L9*N9*(P9-O9)/365,0)</f>
        <v/>
      </c>
      <c r="R9" s="28" t="n">
        <v>3</v>
      </c>
      <c r="S9" s="31">
        <f>IF(Q9&gt;0,Q9-R9,0)</f>
        <v/>
      </c>
      <c r="T9" s="30" t="n">
        <v>46183</v>
      </c>
      <c r="U9" s="28" t="n">
        <v>2060</v>
      </c>
      <c r="V9" s="31">
        <f>J9+S9-U9</f>
        <v/>
      </c>
      <c r="W9" s="9">
        <f>IF(V9&lt;=0,"Abgerechnet",IF(U9&gt;0,"Teilweise ausgezahlt","Offen"))</f>
        <v/>
      </c>
      <c r="X9" s="12">
        <f>IFERROR(IF(I9&gt;3,"Warnung: Kaution über 3 Monatsmieten!",IF(AND(N9=0,L9&gt;0),"Zinssatz prüfen","")),"Bitte Daten prüfen")</f>
        <v/>
      </c>
    </row>
    <row r="10">
      <c r="A10" s="2" t="inlineStr">
        <is>
          <t>V-1009</t>
        </is>
      </c>
      <c r="B10" s="2" t="inlineStr">
        <is>
          <t>Markus Bauer</t>
        </is>
      </c>
      <c r="C10" s="2" t="inlineStr">
        <is>
          <t>Hauptstraße 100</t>
        </is>
      </c>
      <c r="D10" s="2" t="inlineStr">
        <is>
          <t>Hannover</t>
        </is>
      </c>
      <c r="E10" s="2" t="n">
        <v>58</v>
      </c>
      <c r="F10" s="27" t="n">
        <v>46113</v>
      </c>
      <c r="G10" s="27" t="n"/>
      <c r="H10" s="28" t="n">
        <v>890</v>
      </c>
      <c r="I10" s="5" t="n">
        <v>3</v>
      </c>
      <c r="J10" s="29">
        <f>H10*I10</f>
        <v/>
      </c>
      <c r="K10" s="27" t="n">
        <v>46106</v>
      </c>
      <c r="L10" s="28" t="n">
        <v>2670</v>
      </c>
      <c r="M10" s="5" t="inlineStr">
        <is>
          <t>Festgeldkonto</t>
        </is>
      </c>
      <c r="N10" s="7" t="n">
        <v>0.0125</v>
      </c>
      <c r="O10" s="27" t="n">
        <v>46106</v>
      </c>
      <c r="P10" s="27" t="n">
        <v>46203</v>
      </c>
      <c r="Q10" s="29">
        <f>IFERROR(L10*N10*(P10-O10)/365,0)</f>
        <v/>
      </c>
      <c r="R10" s="28" t="n">
        <v>4</v>
      </c>
      <c r="S10" s="29">
        <f>IF(Q10&gt;0,Q10-R10,0)</f>
        <v/>
      </c>
      <c r="T10" s="27" t="n"/>
      <c r="U10" s="28" t="n">
        <v>0</v>
      </c>
      <c r="V10" s="29">
        <f>J10+S10-U10</f>
        <v/>
      </c>
      <c r="W10" s="2">
        <f>IF(V10&lt;=0,"Abgerechnet",IF(U10&gt;0,"Teilweise ausgezahlt","Offen"))</f>
        <v/>
      </c>
      <c r="X10" s="8">
        <f>IFERROR(IF(I10&gt;3,"Warnung: Kaution über 3 Monatsmieten!",IF(AND(N10=0,L10&gt;0),"Zinssatz prüfen","")),"Bitte Daten prüfen")</f>
        <v/>
      </c>
    </row>
  </sheetData>
  <autoFilter ref="A1:X10"/>
  <conditionalFormatting sqref="V2:V10">
    <cfRule type="expression" priority="1" dxfId="0" stopIfTrue="1">
      <formula>V2&gt;0</formula>
    </cfRule>
    <cfRule type="expression" priority="2" dxfId="1" stopIfTrue="1">
      <formula>V2&lt;0</formula>
    </cfRule>
  </conditionalFormatting>
  <conditionalFormatting sqref="I2:I10">
    <cfRule type="expression" priority="3" dxfId="1" stopIfTrue="1">
      <formula>I2&gt;3</formula>
    </cfRule>
  </conditionalFormatting>
  <dataValidations count="2">
    <dataValidation sqref="M2:M10" showErrorMessage="1" showInputMessage="1" allowBlank="1" type="list">
      <formula1>"Tagesgeldkonto,Festgeldkonto,Sparkonto,Verwahrkonto,Sonstiges"</formula1>
    </dataValidation>
    <dataValidation sqref="W2:W10" showErrorMessage="1" showInputMessage="1" allowBlank="1" type="list">
      <formula1>"Offen,Teilweise ausgezahlt,Abgerechnet"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" customWidth="1" min="3" max="3"/>
    <col width="22" customWidth="1" min="4" max="4"/>
    <col width="16" customWidth="1" min="5" max="5"/>
    <col width="4" customWidth="1" min="6" max="6"/>
    <col width="14" customWidth="1" min="7" max="7"/>
  </cols>
  <sheetData>
    <row r="1" ht="24" customHeight="1">
      <c r="A1" s="13" t="inlineStr">
        <is>
          <t>Auswertung – Mietkautionen Verzinsung 2026</t>
        </is>
      </c>
    </row>
    <row r="2"/>
    <row r="3">
      <c r="A3" s="14" t="inlineStr">
        <is>
          <t>Kennzahlen</t>
        </is>
      </c>
    </row>
    <row r="4">
      <c r="A4" s="16" t="inlineStr">
        <is>
          <t>Anzahl Mietverträge</t>
        </is>
      </c>
      <c r="B4" s="16">
        <f>COUNTA(Kautionen!A2:A10)</f>
        <v/>
      </c>
    </row>
    <row r="5">
      <c r="A5" s="17" t="inlineStr">
        <is>
          <t>Summe Kautionsbetrag Soll (€)</t>
        </is>
      </c>
      <c r="B5" s="32">
        <f>SUM(Kautionen!J2:J10)</f>
        <v/>
      </c>
    </row>
    <row r="6">
      <c r="A6" s="16" t="inlineStr">
        <is>
          <t>Summe Einzahlungen (€)</t>
        </is>
      </c>
      <c r="B6" s="33">
        <f>SUM(Kautionen!L2:L10)</f>
        <v/>
      </c>
    </row>
    <row r="7">
      <c r="A7" s="17" t="inlineStr">
        <is>
          <t>Summe Zinsen brutto (€)</t>
        </is>
      </c>
      <c r="B7" s="32">
        <f>SUM(Kautionen!Q2:Q10)</f>
        <v/>
      </c>
    </row>
    <row r="8">
      <c r="A8" s="16" t="inlineStr">
        <is>
          <t>Summe Kosten (€)</t>
        </is>
      </c>
      <c r="B8" s="33">
        <f>SUM(Kautionen!R2:R10)</f>
        <v/>
      </c>
    </row>
    <row r="9">
      <c r="A9" s="17" t="inlineStr">
        <is>
          <t>Summe Zinsen netto (€)</t>
        </is>
      </c>
      <c r="B9" s="32">
        <f>SUM(Kautionen!S2:S10)</f>
        <v/>
      </c>
    </row>
    <row r="10">
      <c r="A10" s="16" t="inlineStr">
        <is>
          <t>Summe ausgezahlte Kautionen (€)</t>
        </is>
      </c>
      <c r="B10" s="33">
        <f>SUM(Kautionen!U2:U10)</f>
        <v/>
      </c>
    </row>
    <row r="11">
      <c r="A11" s="17" t="inlineStr">
        <is>
          <t>Offener Restsaldo gesamt (€)</t>
        </is>
      </c>
      <c r="B11" s="32">
        <f>SUM(Kautionen!V2:V10)</f>
        <v/>
      </c>
    </row>
    <row r="12">
      <c r="A12" s="16" t="inlineStr">
        <is>
          <t>Durchschnittlicher Zinssatz p.a. (%)</t>
        </is>
      </c>
      <c r="B12" s="20">
        <f>IFERROR(AVERAGE(Kautionen!N2:N10),0)</f>
        <v/>
      </c>
    </row>
    <row r="13">
      <c r="A13" s="17" t="inlineStr">
        <is>
          <t>Anteil Status "Offen"</t>
        </is>
      </c>
      <c r="B13" s="21">
        <f>IFERROR(COUNTIF(Kautionen!W2:W10,"Offen")/COUNTA(Kautionen!W2:W10),0)</f>
        <v/>
      </c>
    </row>
    <row r="14">
      <c r="A14" s="16" t="inlineStr">
        <is>
          <t>Anteil Status "Abgerechnet"</t>
        </is>
      </c>
      <c r="B14" s="20">
        <f>IFERROR(COUNTIF(Kautionen!W2:W10,"Abgerechnet")/COUNTA(Kautionen!W2:W10),0)</f>
        <v/>
      </c>
    </row>
    <row r="15"/>
    <row r="16"/>
    <row r="17">
      <c r="A17" s="14" t="inlineStr">
        <is>
          <t>Kautionen nach Stadt</t>
        </is>
      </c>
      <c r="D17" s="14" t="inlineStr">
        <is>
          <t>Kautionen nach Status</t>
        </is>
      </c>
    </row>
    <row r="18">
      <c r="A18" s="22" t="inlineStr">
        <is>
          <t>Stadt</t>
        </is>
      </c>
      <c r="B18" s="22" t="inlineStr">
        <is>
          <t>Summe Kaution Soll (€)</t>
        </is>
      </c>
      <c r="D18" s="22" t="inlineStr">
        <is>
          <t>Status</t>
        </is>
      </c>
      <c r="E18" s="22" t="inlineStr">
        <is>
          <t>Anzahl</t>
        </is>
      </c>
    </row>
    <row r="19">
      <c r="A19" s="16" t="inlineStr">
        <is>
          <t>Berlin</t>
        </is>
      </c>
      <c r="B19" s="33">
        <f>SUMIF(Kautionen!$D$2:$D$10,A19,Kautionen!$J$2:$J$10)</f>
        <v/>
      </c>
      <c r="D19" s="16" t="inlineStr">
        <is>
          <t>Offen</t>
        </is>
      </c>
      <c r="E19" s="16">
        <f>COUNTIF(Kautionen!$W$2:$W$10,D19)</f>
        <v/>
      </c>
    </row>
    <row r="20">
      <c r="A20" s="17" t="inlineStr">
        <is>
          <t>München</t>
        </is>
      </c>
      <c r="B20" s="32">
        <f>SUMIF(Kautionen!$D$2:$D$10,A20,Kautionen!$J$2:$J$10)</f>
        <v/>
      </c>
      <c r="D20" s="17" t="inlineStr">
        <is>
          <t>Teilweise ausgezahlt</t>
        </is>
      </c>
      <c r="E20" s="17">
        <f>COUNTIF(Kautionen!$W$2:$W$10,D20)</f>
        <v/>
      </c>
    </row>
    <row r="21">
      <c r="A21" s="16" t="inlineStr">
        <is>
          <t>Hamburg</t>
        </is>
      </c>
      <c r="B21" s="33">
        <f>SUMIF(Kautionen!$D$2:$D$10,A21,Kautionen!$J$2:$J$10)</f>
        <v/>
      </c>
      <c r="D21" s="16" t="inlineStr">
        <is>
          <t>Abgerechnet</t>
        </is>
      </c>
      <c r="E21" s="16">
        <f>COUNTIF(Kautionen!$W$2:$W$10,D21)</f>
        <v/>
      </c>
    </row>
    <row r="22">
      <c r="A22" s="17" t="inlineStr">
        <is>
          <t>Köln</t>
        </is>
      </c>
      <c r="B22" s="32">
        <f>SUMIF(Kautionen!$D$2:$D$10,A22,Kautionen!$J$2:$J$10)</f>
        <v/>
      </c>
    </row>
    <row r="23">
      <c r="A23" s="16" t="inlineStr">
        <is>
          <t>Frankfurt am Main</t>
        </is>
      </c>
      <c r="B23" s="33">
        <f>SUMIF(Kautionen!$D$2:$D$10,A23,Kautionen!$J$2:$J$10)</f>
        <v/>
      </c>
    </row>
    <row r="24">
      <c r="A24" s="17" t="inlineStr">
        <is>
          <t>Stuttgart</t>
        </is>
      </c>
      <c r="B24" s="32">
        <f>SUMIF(Kautionen!$D$2:$D$10,A24,Kautionen!$J$2:$J$10)</f>
        <v/>
      </c>
    </row>
    <row r="25">
      <c r="A25" s="16" t="inlineStr">
        <is>
          <t>Düsseldorf</t>
        </is>
      </c>
      <c r="B25" s="33">
        <f>SUMIF(Kautionen!$D$2:$D$10,A25,Kautionen!$J$2:$J$10)</f>
        <v/>
      </c>
    </row>
    <row r="26">
      <c r="A26" s="17" t="inlineStr">
        <is>
          <t>Leipzig</t>
        </is>
      </c>
      <c r="B26" s="32">
        <f>SUMIF(Kautionen!$D$2:$D$10,A26,Kautionen!$J$2:$J$10)</f>
        <v/>
      </c>
    </row>
    <row r="27">
      <c r="A27" s="16" t="inlineStr">
        <is>
          <t>Hannover</t>
        </is>
      </c>
      <c r="B27" s="33">
        <f>SUMIF(Kautionen!$D$2:$D$10,A27,Kautionen!$J$2:$J$10)</f>
        <v/>
      </c>
    </row>
    <row r="28"/>
    <row r="29">
      <c r="A29" s="14" t="inlineStr">
        <is>
          <t>Top 5 höchste Kautionsbeträge</t>
        </is>
      </c>
    </row>
    <row r="30">
      <c r="A30" s="22" t="inlineStr">
        <is>
          <t>Rang</t>
        </is>
      </c>
      <c r="B30" s="22" t="inlineStr">
        <is>
          <t>Mietername</t>
        </is>
      </c>
      <c r="C30" s="22" t="inlineStr">
        <is>
          <t>Kautionsbetrag Soll (€)</t>
        </is>
      </c>
    </row>
    <row r="31">
      <c r="A31" s="23" t="n">
        <v>1</v>
      </c>
      <c r="B31" s="16">
        <f>IFERROR(INDEX(Kautionen!$B$2:$B$10,MATCH(LARGE(Kautionen!$J$2:$J$10,A31),Kautionen!$J$2:$J$10,0)),"")</f>
        <v/>
      </c>
      <c r="C31" s="33">
        <f>IFERROR(LARGE(Kautionen!$J$2:$J$10,A31),0)</f>
        <v/>
      </c>
    </row>
    <row r="32">
      <c r="A32" s="24" t="n">
        <v>2</v>
      </c>
      <c r="B32" s="17">
        <f>IFERROR(INDEX(Kautionen!$B$2:$B$10,MATCH(LARGE(Kautionen!$J$2:$J$10,A32),Kautionen!$J$2:$J$10,0)),"")</f>
        <v/>
      </c>
      <c r="C32" s="32">
        <f>IFERROR(LARGE(Kautionen!$J$2:$J$10,A32),0)</f>
        <v/>
      </c>
    </row>
    <row r="33">
      <c r="A33" s="23" t="n">
        <v>3</v>
      </c>
      <c r="B33" s="16">
        <f>IFERROR(INDEX(Kautionen!$B$2:$B$10,MATCH(LARGE(Kautionen!$J$2:$J$10,A33),Kautionen!$J$2:$J$10,0)),"")</f>
        <v/>
      </c>
      <c r="C33" s="33">
        <f>IFERROR(LARGE(Kautionen!$J$2:$J$10,A33),0)</f>
        <v/>
      </c>
    </row>
    <row r="34">
      <c r="A34" s="24" t="n">
        <v>4</v>
      </c>
      <c r="B34" s="17">
        <f>IFERROR(INDEX(Kautionen!$B$2:$B$10,MATCH(LARGE(Kautionen!$J$2:$J$10,A34),Kautionen!$J$2:$J$10,0)),"")</f>
        <v/>
      </c>
      <c r="C34" s="32">
        <f>IFERROR(LARGE(Kautionen!$J$2:$J$10,A34),0)</f>
        <v/>
      </c>
    </row>
    <row r="35">
      <c r="A35" s="23" t="n">
        <v>5</v>
      </c>
      <c r="B35" s="16">
        <f>IFERROR(INDEX(Kautionen!$B$2:$B$10,MATCH(LARGE(Kautionen!$J$2:$J$10,A35),Kautionen!$J$2:$J$10,0)),"")</f>
        <v/>
      </c>
      <c r="C35" s="33">
        <f>IFERROR(LARGE(Kautionen!$J$2:$J$10,A35),0)</f>
        <v/>
      </c>
    </row>
    <row r="36"/>
    <row r="37">
      <c r="A37" s="14" t="inlineStr">
        <is>
          <t>Zinsen brutto je Monat (2026)</t>
        </is>
      </c>
    </row>
    <row r="38">
      <c r="A38" s="22" t="inlineStr">
        <is>
          <t>Monat</t>
        </is>
      </c>
      <c r="B38" s="22" t="inlineStr">
        <is>
          <t>Zinsen brutto (€)</t>
        </is>
      </c>
    </row>
    <row r="39">
      <c r="A39" s="16" t="inlineStr">
        <is>
          <t>Januar 2026</t>
        </is>
      </c>
      <c r="B39" s="33">
        <f>IFERROR(SUMPRODUCT((MONTH(Kautionen!$O$2:$O$10)=1)*(YEAR(Kautionen!$O$2:$O$10)=2026)*Kautionen!$Q$2:$Q$10),0)</f>
        <v/>
      </c>
    </row>
    <row r="40">
      <c r="A40" s="17" t="inlineStr">
        <is>
          <t>Februar 2026</t>
        </is>
      </c>
      <c r="B40" s="32">
        <f>IFERROR(SUMPRODUCT((MONTH(Kautionen!$O$2:$O$10)=2)*(YEAR(Kautionen!$O$2:$O$10)=2026)*Kautionen!$Q$2:$Q$10),0)</f>
        <v/>
      </c>
    </row>
    <row r="41">
      <c r="A41" s="16" t="inlineStr">
        <is>
          <t>März 2026</t>
        </is>
      </c>
      <c r="B41" s="33">
        <f>IFERROR(SUMPRODUCT((MONTH(Kautionen!$O$2:$O$10)=3)*(YEAR(Kautionen!$O$2:$O$10)=2026)*Kautionen!$Q$2:$Q$10),0)</f>
        <v/>
      </c>
    </row>
    <row r="42">
      <c r="A42" s="17" t="inlineStr">
        <is>
          <t>April 2026</t>
        </is>
      </c>
      <c r="B42" s="32">
        <f>IFERROR(SUMPRODUCT((MONTH(Kautionen!$O$2:$O$10)=4)*(YEAR(Kautionen!$O$2:$O$10)=2026)*Kautionen!$Q$2:$Q$10),0)</f>
        <v/>
      </c>
    </row>
    <row r="43">
      <c r="A43" s="16" t="inlineStr">
        <is>
          <t>Mai 2026</t>
        </is>
      </c>
      <c r="B43" s="33">
        <f>IFERROR(SUMPRODUCT((MONTH(Kautionen!$O$2:$O$10)=5)*(YEAR(Kautionen!$O$2:$O$10)=2026)*Kautionen!$Q$2:$Q$10),0)</f>
        <v/>
      </c>
    </row>
    <row r="44">
      <c r="A44" s="17" t="inlineStr">
        <is>
          <t>Juni 2026</t>
        </is>
      </c>
      <c r="B44" s="32">
        <f>IFERROR(SUMPRODUCT((MONTH(Kautionen!$O$2:$O$10)=6)*(YEAR(Kautionen!$O$2:$O$10)=2026)*Kautionen!$Q$2:$Q$10),0)</f>
        <v/>
      </c>
    </row>
  </sheetData>
  <mergeCells count="6">
    <mergeCell ref="A1:F1"/>
    <mergeCell ref="A3:B3"/>
    <mergeCell ref="A17:B17"/>
    <mergeCell ref="D17:E17"/>
    <mergeCell ref="A29:C29"/>
    <mergeCell ref="A37:B3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40" customWidth="1" min="1" max="1"/>
    <col width="30" customWidth="1" min="2" max="2"/>
    <col width="30" customWidth="1" min="3" max="3"/>
  </cols>
  <sheetData>
    <row r="1" ht="24" customHeight="1">
      <c r="A1" s="13" t="inlineStr">
        <is>
          <t>Hinweise zur Mietkaution und Verzinsung</t>
        </is>
      </c>
    </row>
    <row r="2"/>
    <row r="3">
      <c r="A3" s="14" t="inlineStr">
        <is>
          <t>Rechtliche Grundlagen (allgemeine Informationen, keine Rechtsberatung)</t>
        </is>
      </c>
    </row>
    <row r="4"/>
    <row r="5" ht="30" customHeight="1">
      <c r="A5" s="25" t="inlineStr">
        <is>
          <t>• Die Mietkaution darf gemäß § 551 BGB i. d. R. maximal das Dreifache der Kaltmiete (ohne Nebenkosten) betragen.</t>
        </is>
      </c>
    </row>
    <row r="6" ht="30" customHeight="1">
      <c r="A6" s="26" t="inlineStr">
        <is>
          <t>• Der Vermieter muss die Kaution getrennt von seinem eigenen Vermögen auf einem insolvenzfesten Kautionskonto anlegen (Mietkautionskonto).</t>
        </is>
      </c>
    </row>
    <row r="7" ht="30" customHeight="1">
      <c r="A7" s="25" t="inlineStr">
        <is>
          <t>• Die Verzinsung erfolgt banküblich, z. B. über Tagesgeld-, Festgeld- oder Sparkonten; der Zinssatz hängt von der Anlageform ab.</t>
        </is>
      </c>
    </row>
    <row r="8" ht="30" customHeight="1">
      <c r="A8" s="26" t="inlineStr">
        <is>
          <t>• Die Zinsen aus der Kautionsanlage stehen grundsätzlich dem Mieter zu und erhöhen den Rückzahlungsanspruch am Ende des Mietverhältnisses.</t>
        </is>
      </c>
    </row>
    <row r="9" ht="30" customHeight="1">
      <c r="A9" s="25" t="inlineStr">
        <is>
          <t>• Bankgebühren oder Kontoführungskosten können in angemessenem Umfang von den Bruttozinsen abgezogen werden (Zinsen netto).</t>
        </is>
      </c>
    </row>
    <row r="10" ht="30" customHeight="1">
      <c r="A10" s="26" t="inlineStr">
        <is>
          <t>• Nach Mietende hat der Vermieter eine angemessene Frist (i. d. R. bis zu 6 Monate) zur Abrechnung der Kaution einschließlich möglicher Gegenansprüche.</t>
        </is>
      </c>
    </row>
    <row r="11" ht="30" customHeight="1">
      <c r="A11" s="25" t="inlineStr">
        <is>
          <t>• Dokumentieren Sie alle Einzahlungen, Zinsgutschriften und Auszahlungen lückenlos und bewahren Sie Bankbelege sorgfältig auf.</t>
        </is>
      </c>
    </row>
    <row r="12" ht="30" customHeight="1">
      <c r="A12" s="26" t="inlineStr">
        <is>
          <t>• Diese Vorlage ersetzt keine steuerliche oder rechtliche Beratung. Bei Unsicherheiten wenden Sie sich an einen Fachanwalt für Mietrecht oder Steuerberater.</t>
        </is>
      </c>
    </row>
    <row r="13"/>
    <row r="14">
      <c r="A14" s="14" t="inlineStr">
        <is>
          <t>Kurzanleitung zur Nutzung dieser Arbeitsmappe</t>
        </is>
      </c>
    </row>
    <row r="15"/>
    <row r="16" ht="30" customHeight="1">
      <c r="A16" s="26" t="inlineStr">
        <is>
          <t>• Sheet "Kautionen": Tragen Sie alle Mietverhältnisse mit Kautionsvereinbarung, Einzahlungen, Zinsdaten und Auszahlungen ein. Gelb hinterlegte Felder sind Eingabefelder.</t>
        </is>
      </c>
    </row>
    <row r="17" ht="30" customHeight="1">
      <c r="A17" s="25" t="inlineStr">
        <is>
          <t>• Kautionsbetrag Soll, Zinsen brutto/netto, Restsaldo und Status werden automatisch berechnet – bitte diese Formelzellen nicht überschreiben.</t>
        </is>
      </c>
    </row>
    <row r="18" ht="30" customHeight="1">
      <c r="A18" s="26" t="inlineStr">
        <is>
          <t>• Sheet "Auswertung": Zeigt automatisch berechnete Kennzahlen, Verteilungen nach Stadt und Status sowie die höchsten Kautionsbeträge inklusive Diagrammen.</t>
        </is>
      </c>
    </row>
    <row r="19" ht="30" customHeight="1">
      <c r="A19" s="25" t="inlineStr">
        <is>
          <t>• Sheet "Hinweise": Enthält rechtliche Hintergrundinformationen und Nutzungshinweise zu dieser Vorlage.</t>
        </is>
      </c>
    </row>
    <row r="20" ht="30" customHeight="1">
      <c r="A20" s="26" t="inlineStr">
        <is>
          <t>• Ergänzen oder löschen Sie Zeilen im Sheet "Kautionen" bei Bedarf und ziehen Sie die Formeln der Nachbarzeilen entsprechend mit.</t>
        </is>
      </c>
    </row>
  </sheetData>
  <mergeCells count="16">
    <mergeCell ref="A1:C1"/>
    <mergeCell ref="A3:C3"/>
    <mergeCell ref="A5:C5"/>
    <mergeCell ref="A6:C6"/>
    <mergeCell ref="A7:C7"/>
    <mergeCell ref="A8:C8"/>
    <mergeCell ref="A9:C9"/>
    <mergeCell ref="A10:C10"/>
    <mergeCell ref="A11:C11"/>
    <mergeCell ref="A12:C12"/>
    <mergeCell ref="A14:C14"/>
    <mergeCell ref="A16:C16"/>
    <mergeCell ref="A17:C17"/>
    <mergeCell ref="A18:C18"/>
    <mergeCell ref="A19:C19"/>
    <mergeCell ref="A20:C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2026-07-13T04:57:03Z</dcterms:created>
  <dcterms:modified xmlns:dcterms="http://purl.org/dc/terms/" xmlns:xsi="http://www.w3.org/2001/XMLSchema-instance" xsi:type="dcterms:W3CDTF">2026-07-13T04:57:03Z</dcterms:modified>
</cp:coreProperties>
</file>