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ieterkonto" sheetId="1" state="visible" r:id="rId1"/>
    <sheet xmlns:r="http://schemas.openxmlformats.org/officeDocument/2006/relationships" name="Journal Beispiel" sheetId="2" state="visible" r:id="rId2"/>
    <sheet xmlns:r="http://schemas.openxmlformats.org/officeDocument/2006/relationships" name="Auswertung" sheetId="3" state="visible" r:id="rId3"/>
    <sheet xmlns:r="http://schemas.openxmlformats.org/officeDocument/2006/relationships" name="Anleitung" sheetId="4" state="visible" r:id="rId4"/>
  </sheets>
  <definedNames/>
  <calcPr calcId="124519" fullCalcOnLoad="1"/>
</workbook>
</file>

<file path=xl/styles.xml><?xml version="1.0" encoding="utf-8"?>
<styleSheet xmlns="http://schemas.openxmlformats.org/spreadsheetml/2006/main">
  <numFmts count="2">
    <numFmt numFmtId="164" formatCode="DD.MM.YYYY"/>
    <numFmt numFmtId="165" formatCode="#,##0.00\ &quot;€&quot;"/>
  </numFmts>
  <fonts count="6">
    <font>
      <name val="Calibri"/>
      <family val="2"/>
      <color theme="1"/>
      <sz val="11"/>
      <scheme val="minor"/>
    </font>
    <font>
      <b val="1"/>
      <color rgb="000F766E"/>
      <sz val="15"/>
    </font>
    <font>
      <i val="1"/>
      <color rgb="006B7280"/>
      <sz val="9"/>
    </font>
    <font>
      <b val="1"/>
      <color rgb="00FFFFFF"/>
      <sz val="11"/>
    </font>
    <font>
      <b val="1"/>
    </font>
    <font>
      <b val="1"/>
      <color rgb="00FFFFFF"/>
      <sz val="10"/>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
      <patternFill patternType="solid">
        <fgColor rgb="00FFFBE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2">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0" fillId="3" borderId="1" applyAlignment="1" pivotButton="0" quotePrefix="0" xfId="0">
      <alignment horizontal="center" vertical="center" wrapText="1"/>
    </xf>
    <xf numFmtId="0" fontId="0" fillId="3" borderId="1" applyAlignment="1" pivotButton="0" quotePrefix="0" xfId="0">
      <alignment horizontal="left" vertical="center"/>
    </xf>
    <xf numFmtId="164"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0" fontId="0" fillId="4" borderId="1" applyAlignment="1" pivotButton="0" quotePrefix="0" xfId="0">
      <alignment horizontal="center" vertical="center" wrapText="1"/>
    </xf>
    <xf numFmtId="0" fontId="0" fillId="4" borderId="1" applyAlignment="1" pivotButton="0" quotePrefix="0" xfId="0">
      <alignment horizontal="left" vertical="center"/>
    </xf>
    <xf numFmtId="164"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0" fontId="0" fillId="5" borderId="1" pivotButton="0" quotePrefix="0" xfId="0"/>
    <xf numFmtId="0" fontId="5" fillId="5" borderId="1" pivotButton="0" quotePrefix="0" xfId="0"/>
    <xf numFmtId="165" fontId="5" fillId="5" borderId="1" pivotButton="0" quotePrefix="0" xfId="0"/>
    <xf numFmtId="0" fontId="1" fillId="0" borderId="0" pivotButton="0" quotePrefix="0" xfId="0"/>
    <xf numFmtId="0" fontId="5" fillId="5" borderId="0" applyAlignment="1" pivotButton="0" quotePrefix="0" xfId="0">
      <alignment horizontal="left" vertical="center"/>
    </xf>
    <xf numFmtId="0" fontId="0" fillId="5" borderId="0" pivotButton="0" quotePrefix="0" xfId="0"/>
    <xf numFmtId="0" fontId="0" fillId="3" borderId="1" pivotButton="0" quotePrefix="0" xfId="0"/>
    <xf numFmtId="1" fontId="0" fillId="3" borderId="1" pivotButton="0" quotePrefix="0" xfId="0"/>
    <xf numFmtId="0" fontId="0" fillId="4" borderId="1" pivotButton="0" quotePrefix="0" xfId="0"/>
    <xf numFmtId="165" fontId="0" fillId="4" borderId="1" pivotButton="0" quotePrefix="0" xfId="0"/>
    <xf numFmtId="165" fontId="0" fillId="3" borderId="1" pivotButton="0" quotePrefix="0" xfId="0"/>
    <xf numFmtId="1" fontId="0" fillId="4" borderId="1" pivotButton="0" quotePrefix="0" xfId="0"/>
    <xf numFmtId="0" fontId="5" fillId="5" borderId="0" pivotButton="0" quotePrefix="0" xfId="0"/>
    <xf numFmtId="0" fontId="0" fillId="0" borderId="1" pivotButton="0" quotePrefix="0" xfId="0"/>
    <xf numFmtId="0" fontId="0" fillId="6" borderId="1" pivotButton="0" quotePrefix="0" xfId="0"/>
    <xf numFmtId="165" fontId="0" fillId="0" borderId="1" pivotButton="0" quotePrefix="0" xfId="0"/>
    <xf numFmtId="0" fontId="4" fillId="3" borderId="1" pivotButton="0" quotePrefix="0" xfId="0"/>
    <xf numFmtId="0" fontId="0" fillId="3" borderId="1" applyAlignment="1" pivotButton="0" quotePrefix="0" xfId="0">
      <alignment vertical="top" wrapText="1"/>
    </xf>
    <xf numFmtId="0" fontId="4" fillId="4" borderId="1" pivotButton="0" quotePrefix="0" xfId="0"/>
    <xf numFmtId="0" fontId="0" fillId="4" borderId="1" applyAlignment="1" pivotButton="0" quotePrefix="0" xfId="0">
      <alignment vertical="top" wrapText="1"/>
    </xf>
    <xf numFmtId="0" fontId="0" fillId="3" borderId="0" applyAlignment="1" pivotButton="0" quotePrefix="0" xfId="0">
      <alignment wrapText="1"/>
    </xf>
    <xf numFmtId="0" fontId="0" fillId="4" borderId="0" applyAlignment="1" pivotButton="0" quotePrefix="0" xfId="0">
      <alignment wrapText="1"/>
    </xf>
    <xf numFmtId="164" fontId="0" fillId="3" borderId="1" applyAlignment="1" pivotButton="0" quotePrefix="0" xfId="0">
      <alignment horizontal="center" vertical="center" wrapText="1"/>
    </xf>
    <xf numFmtId="165" fontId="0" fillId="3" borderId="1" applyAlignment="1" pivotButton="0" quotePrefix="0" xfId="0">
      <alignment horizontal="center" vertical="center" wrapText="1"/>
    </xf>
    <xf numFmtId="164" fontId="0" fillId="4" borderId="1" applyAlignment="1" pivotButton="0" quotePrefix="0" xfId="0">
      <alignment horizontal="center" vertical="center" wrapText="1"/>
    </xf>
    <xf numFmtId="165" fontId="0" fillId="4" borderId="1" applyAlignment="1" pivotButton="0" quotePrefix="0" xfId="0">
      <alignment horizontal="center" vertical="center" wrapText="1"/>
    </xf>
    <xf numFmtId="165" fontId="5" fillId="5" borderId="1" pivotButton="0" quotePrefix="0" xfId="0"/>
    <xf numFmtId="165" fontId="0" fillId="4" borderId="1" pivotButton="0" quotePrefix="0" xfId="0"/>
    <xf numFmtId="165" fontId="0" fillId="3" borderId="1" pivotButton="0" quotePrefix="0" xfId="0"/>
    <xf numFmtId="165" fontId="0" fillId="0" borderId="1" pivotButton="0" quotePrefix="0" xfId="0"/>
  </cellXfs>
  <cellStyles count="1">
    <cellStyle name="Normal" xfId="0" builtinId="0" hidden="0"/>
  </cellStyles>
  <dxfs count="2">
    <dxf>
      <font>
        <b val="1"/>
        <color rgb="00DC2626"/>
      </font>
      <fill>
        <patternFill patternType="solid">
          <fgColor rgb="00FEE2E2"/>
        </patternFill>
      </fill>
    </dxf>
    <dxf>
      <font>
        <b val="1"/>
        <color rgb="0022C55E"/>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Saldo aktuell je Mieter (€)</a:t>
            </a:r>
          </a:p>
        </rich>
      </tx>
    </title>
    <plotArea>
      <barChart>
        <barDir val="col"/>
        <grouping val="clustered"/>
        <ser>
          <idx val="0"/>
          <order val="0"/>
          <tx>
            <strRef>
              <f>'Mieterkonto'!K3</f>
            </strRef>
          </tx>
          <spPr>
            <a:solidFill xmlns:a="http://schemas.openxmlformats.org/drawingml/2006/main">
              <a:srgbClr val="0F766E"/>
            </a:solidFill>
            <a:ln xmlns:a="http://schemas.openxmlformats.org/drawingml/2006/main">
              <a:prstDash val="solid"/>
            </a:ln>
          </spPr>
          <cat>
            <numRef>
              <f>'Mieterkonto'!$B$4:$B$13</f>
            </numRef>
          </cat>
          <val>
            <numRef>
              <f>'Mieterkonto'!$K$4:$K$13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Mieter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Saldo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Statusverteilung Mieterkonten</a:t>
            </a:r>
          </a:p>
        </rich>
      </tx>
    </title>
    <plotArea>
      <pieChart>
        <varyColors val="1"/>
        <ser>
          <idx val="0"/>
          <order val="0"/>
          <spPr>
            <a:ln xmlns:a="http://schemas.openxmlformats.org/drawingml/2006/main">
              <a:prstDash val="solid"/>
            </a:ln>
          </spPr>
          <cat>
            <numRef>
              <f>'Auswertung'!$A$9:$A$12</f>
            </numRef>
          </cat>
          <val>
            <numRef>
              <f>'Auswertung'!$B$9:$B$12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2</row>
      <rowOff>0</rowOff>
    </from>
    <ext cx="648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19</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4"/>
  <sheetViews>
    <sheetView workbookViewId="0">
      <pane ySplit="3" topLeftCell="A4" activePane="bottomLeft" state="frozen"/>
      <selection pane="bottomLeft" activeCell="A1" sqref="A1"/>
    </sheetView>
  </sheetViews>
  <sheetFormatPr baseColWidth="8" defaultRowHeight="15"/>
  <cols>
    <col width="6" customWidth="1" min="1" max="1"/>
    <col width="20" customWidth="1" min="2" max="2"/>
    <col width="32" customWidth="1" min="3" max="3"/>
    <col width="12" customWidth="1" min="4" max="4"/>
    <col width="12" customWidth="1" min="5" max="5"/>
    <col width="13" customWidth="1" min="6" max="6"/>
    <col width="14" customWidth="1" min="7" max="7"/>
    <col width="15" customWidth="1" min="8" max="8"/>
    <col width="16" customWidth="1" min="9" max="9"/>
    <col width="18" customWidth="1" min="10" max="10"/>
    <col width="14" customWidth="1" min="11" max="11"/>
    <col width="18" customWidth="1" min="12" max="12"/>
    <col width="14" customWidth="1" min="13" max="13"/>
    <col width="14" customWidth="1" min="14" max="14"/>
    <col width="13" customWidth="1" min="15" max="15"/>
    <col width="14" customWidth="1" min="16" max="16"/>
  </cols>
  <sheetData>
    <row r="1" ht="24" customHeight="1">
      <c r="A1" s="1" t="inlineStr">
        <is>
          <t>Mieterkonto – Saldoführung 2026</t>
        </is>
      </c>
    </row>
    <row r="2">
      <c r="A2" s="2" t="inlineStr">
        <is>
          <t>Stand: 14.07.2026 – Übersicht aller Mieterkonten des Portfolios</t>
        </is>
      </c>
    </row>
    <row r="3">
      <c r="A3" s="3" t="inlineStr">
        <is>
          <t>Nr.</t>
        </is>
      </c>
      <c r="B3" s="3" t="inlineStr">
        <is>
          <t>Mieter</t>
        </is>
      </c>
      <c r="C3" s="3" t="inlineStr">
        <is>
          <t>Wohnung / Objekt</t>
        </is>
      </c>
      <c r="D3" s="3" t="inlineStr">
        <is>
          <t>Wohnfläche (m²)</t>
        </is>
      </c>
      <c r="E3" s="3" t="inlineStr">
        <is>
          <t>Mietbeginn</t>
        </is>
      </c>
      <c r="F3" s="3" t="inlineStr">
        <is>
          <t>Kaltmiete (€)</t>
        </is>
      </c>
      <c r="G3" s="3" t="inlineStr">
        <is>
          <t>Nebenkosten-VZ (€)</t>
        </is>
      </c>
      <c r="H3" s="3" t="inlineStr">
        <is>
          <t>Warmmiete Soll (€)</t>
        </is>
      </c>
      <c r="I3" s="3" t="inlineStr">
        <is>
          <t>Rückstand Vormonate (€)</t>
        </is>
      </c>
      <c r="J3" s="3" t="inlineStr">
        <is>
          <t>Zahlungseingang akt. Monat (€)</t>
        </is>
      </c>
      <c r="K3" s="3" t="inlineStr">
        <is>
          <t>Saldo aktuell (€)</t>
        </is>
      </c>
      <c r="L3" s="3" t="inlineStr">
        <is>
          <t>Status</t>
        </is>
      </c>
      <c r="M3" s="3" t="inlineStr">
        <is>
          <t>Kaution Soll (€)</t>
        </is>
      </c>
      <c r="N3" s="3" t="inlineStr">
        <is>
          <t>Kaution erhalten (€)</t>
        </is>
      </c>
      <c r="O3" s="3" t="inlineStr">
        <is>
          <t>Kaution Status</t>
        </is>
      </c>
      <c r="P3" s="3" t="inlineStr">
        <is>
          <t>Letzte Zahlung</t>
        </is>
      </c>
    </row>
    <row r="4">
      <c r="A4" s="4" t="n">
        <v>1</v>
      </c>
      <c r="B4" s="5" t="inlineStr">
        <is>
          <t>Thomas Becker</t>
        </is>
      </c>
      <c r="C4" s="5" t="inlineStr">
        <is>
          <t>Hauptstraße 12, Berlin – Whg. 3</t>
        </is>
      </c>
      <c r="D4" s="4" t="n">
        <v>68</v>
      </c>
      <c r="E4" s="34" t="n">
        <v>44621</v>
      </c>
      <c r="F4" s="35" t="n">
        <v>650</v>
      </c>
      <c r="G4" s="35" t="n">
        <v>180</v>
      </c>
      <c r="H4" s="35">
        <f>F4+G4</f>
        <v/>
      </c>
      <c r="I4" s="35" t="n">
        <v>0</v>
      </c>
      <c r="J4" s="35" t="n">
        <v>830</v>
      </c>
      <c r="K4" s="35">
        <f>J4-H4-I4</f>
        <v/>
      </c>
      <c r="L4" s="5">
        <f>IF(K4&lt;-50,"Mahnung erforderlich",IF(K4&lt;0,"Rückstand",IF(K4&gt;0,"Guthaben","Ausgeglichen")))</f>
        <v/>
      </c>
      <c r="M4" s="35" t="n">
        <v>1950</v>
      </c>
      <c r="N4" s="35" t="n">
        <v>1950</v>
      </c>
      <c r="O4" s="5">
        <f>IF(N4&gt;=M4,"Vollständig","Offen")</f>
        <v/>
      </c>
      <c r="P4" s="34" t="n">
        <v>46206</v>
      </c>
    </row>
    <row r="5">
      <c r="A5" s="8" t="n">
        <v>2</v>
      </c>
      <c r="B5" s="9" t="inlineStr">
        <is>
          <t>Sabine Müller</t>
        </is>
      </c>
      <c r="C5" s="9" t="inlineStr">
        <is>
          <t>Lindenallee 7, München – Whg. 5</t>
        </is>
      </c>
      <c r="D5" s="8" t="n">
        <v>75</v>
      </c>
      <c r="E5" s="36" t="n">
        <v>44362</v>
      </c>
      <c r="F5" s="37" t="n">
        <v>980</v>
      </c>
      <c r="G5" s="37" t="n">
        <v>220</v>
      </c>
      <c r="H5" s="37">
        <f>F5+G5</f>
        <v/>
      </c>
      <c r="I5" s="37" t="n">
        <v>0</v>
      </c>
      <c r="J5" s="37" t="n">
        <v>1200</v>
      </c>
      <c r="K5" s="37">
        <f>J5-H5-I5</f>
        <v/>
      </c>
      <c r="L5" s="9">
        <f>IF(K5&lt;-50,"Mahnung erforderlich",IF(K5&lt;0,"Rückstand",IF(K5&gt;0,"Guthaben","Ausgeglichen")))</f>
        <v/>
      </c>
      <c r="M5" s="37" t="n">
        <v>2940</v>
      </c>
      <c r="N5" s="37" t="n">
        <v>2940</v>
      </c>
      <c r="O5" s="9">
        <f>IF(N5&gt;=M5,"Vollständig","Offen")</f>
        <v/>
      </c>
      <c r="P5" s="36" t="n">
        <v>46205</v>
      </c>
    </row>
    <row r="6">
      <c r="A6" s="4" t="n">
        <v>3</v>
      </c>
      <c r="B6" s="5" t="inlineStr">
        <is>
          <t>Andreas Schneider</t>
        </is>
      </c>
      <c r="C6" s="5" t="inlineStr">
        <is>
          <t>Goethestraße 45, Hamburg – Whg. 2</t>
        </is>
      </c>
      <c r="D6" s="4" t="n">
        <v>60</v>
      </c>
      <c r="E6" s="34" t="n">
        <v>44927</v>
      </c>
      <c r="F6" s="35" t="n">
        <v>720</v>
      </c>
      <c r="G6" s="35" t="n">
        <v>150</v>
      </c>
      <c r="H6" s="35">
        <f>F6+G6</f>
        <v/>
      </c>
      <c r="I6" s="35" t="n">
        <v>120</v>
      </c>
      <c r="J6" s="35" t="n">
        <v>750</v>
      </c>
      <c r="K6" s="35">
        <f>J6-H6-I6</f>
        <v/>
      </c>
      <c r="L6" s="5">
        <f>IF(K6&lt;-50,"Mahnung erforderlich",IF(K6&lt;0,"Rückstand",IF(K6&gt;0,"Guthaben","Ausgeglichen")))</f>
        <v/>
      </c>
      <c r="M6" s="35" t="n">
        <v>2160</v>
      </c>
      <c r="N6" s="35" t="n">
        <v>1500</v>
      </c>
      <c r="O6" s="5">
        <f>IF(N6&gt;=M6,"Vollständig","Offen")</f>
        <v/>
      </c>
      <c r="P6" s="34" t="n">
        <v>46208</v>
      </c>
    </row>
    <row r="7">
      <c r="A7" s="8" t="n">
        <v>4</v>
      </c>
      <c r="B7" s="9" t="inlineStr">
        <is>
          <t>Petra Wagner</t>
        </is>
      </c>
      <c r="C7" s="9" t="inlineStr">
        <is>
          <t>Bahnhofstraße 22, Köln – Whg. 7</t>
        </is>
      </c>
      <c r="D7" s="8" t="n">
        <v>82</v>
      </c>
      <c r="E7" s="36" t="n">
        <v>44075</v>
      </c>
      <c r="F7" s="37" t="n">
        <v>890</v>
      </c>
      <c r="G7" s="37" t="n">
        <v>200</v>
      </c>
      <c r="H7" s="37">
        <f>F7+G7</f>
        <v/>
      </c>
      <c r="I7" s="37" t="n">
        <v>0</v>
      </c>
      <c r="J7" s="37" t="n">
        <v>1090</v>
      </c>
      <c r="K7" s="37">
        <f>J7-H7-I7</f>
        <v/>
      </c>
      <c r="L7" s="9">
        <f>IF(K7&lt;-50,"Mahnung erforderlich",IF(K7&lt;0,"Rückstand",IF(K7&gt;0,"Guthaben","Ausgeglichen")))</f>
        <v/>
      </c>
      <c r="M7" s="37" t="n">
        <v>2670</v>
      </c>
      <c r="N7" s="37" t="n">
        <v>2670</v>
      </c>
      <c r="O7" s="9">
        <f>IF(N7&gt;=M7,"Vollständig","Offen")</f>
        <v/>
      </c>
      <c r="P7" s="36" t="n">
        <v>46204</v>
      </c>
    </row>
    <row r="8">
      <c r="A8" s="4" t="n">
        <v>5</v>
      </c>
      <c r="B8" s="5" t="inlineStr">
        <is>
          <t>Michael Hoffmann</t>
        </is>
      </c>
      <c r="C8" s="5" t="inlineStr">
        <is>
          <t>Berliner Allee 9, Frankfurt am Main – Whg. 1</t>
        </is>
      </c>
      <c r="D8" s="4" t="n">
        <v>65</v>
      </c>
      <c r="E8" s="34" t="n">
        <v>44682</v>
      </c>
      <c r="F8" s="35" t="n">
        <v>820</v>
      </c>
      <c r="G8" s="35" t="n">
        <v>190</v>
      </c>
      <c r="H8" s="35">
        <f>F8+G8</f>
        <v/>
      </c>
      <c r="I8" s="35" t="n">
        <v>0</v>
      </c>
      <c r="J8" s="35" t="n">
        <v>1010</v>
      </c>
      <c r="K8" s="35">
        <f>J8-H8-I8</f>
        <v/>
      </c>
      <c r="L8" s="5">
        <f>IF(K8&lt;-50,"Mahnung erforderlich",IF(K8&lt;0,"Rückstand",IF(K8&gt;0,"Guthaben","Ausgeglichen")))</f>
        <v/>
      </c>
      <c r="M8" s="35" t="n">
        <v>2460</v>
      </c>
      <c r="N8" s="35" t="n">
        <v>2460</v>
      </c>
      <c r="O8" s="5">
        <f>IF(N8&gt;=M8,"Vollständig","Offen")</f>
        <v/>
      </c>
      <c r="P8" s="34" t="n">
        <v>46207</v>
      </c>
    </row>
    <row r="9">
      <c r="A9" s="8" t="n">
        <v>6</v>
      </c>
      <c r="B9" s="9" t="inlineStr">
        <is>
          <t>Julia Richter</t>
        </is>
      </c>
      <c r="C9" s="9" t="inlineStr">
        <is>
          <t>Marktplatz 3, Leipzig – Whg. 4</t>
        </is>
      </c>
      <c r="D9" s="8" t="n">
        <v>58</v>
      </c>
      <c r="E9" s="36" t="n">
        <v>45323</v>
      </c>
      <c r="F9" s="37" t="n">
        <v>610</v>
      </c>
      <c r="G9" s="37" t="n">
        <v>140</v>
      </c>
      <c r="H9" s="37">
        <f>F9+G9</f>
        <v/>
      </c>
      <c r="I9" s="37" t="n">
        <v>50</v>
      </c>
      <c r="J9" s="37" t="n">
        <v>700</v>
      </c>
      <c r="K9" s="37">
        <f>J9-H9-I9</f>
        <v/>
      </c>
      <c r="L9" s="9">
        <f>IF(K9&lt;-50,"Mahnung erforderlich",IF(K9&lt;0,"Rückstand",IF(K9&gt;0,"Guthaben","Ausgeglichen")))</f>
        <v/>
      </c>
      <c r="M9" s="37" t="n">
        <v>1830</v>
      </c>
      <c r="N9" s="37" t="n">
        <v>1830</v>
      </c>
      <c r="O9" s="9">
        <f>IF(N9&gt;=M9,"Vollständig","Offen")</f>
        <v/>
      </c>
      <c r="P9" s="36" t="n">
        <v>46201</v>
      </c>
    </row>
    <row r="10">
      <c r="A10" s="4" t="n">
        <v>7</v>
      </c>
      <c r="B10" s="5" t="inlineStr">
        <is>
          <t>Stefan Braun</t>
        </is>
      </c>
      <c r="C10" s="5" t="inlineStr">
        <is>
          <t>Rosenweg 15, Dresden – Whg. 6</t>
        </is>
      </c>
      <c r="D10" s="4" t="n">
        <v>70</v>
      </c>
      <c r="E10" s="34" t="n">
        <v>43647</v>
      </c>
      <c r="F10" s="35" t="n">
        <v>700</v>
      </c>
      <c r="G10" s="35" t="n">
        <v>165</v>
      </c>
      <c r="H10" s="35">
        <f>F10+G10</f>
        <v/>
      </c>
      <c r="I10" s="35" t="n">
        <v>0</v>
      </c>
      <c r="J10" s="35" t="n">
        <v>865</v>
      </c>
      <c r="K10" s="35">
        <f>J10-H10-I10</f>
        <v/>
      </c>
      <c r="L10" s="5">
        <f>IF(K10&lt;-50,"Mahnung erforderlich",IF(K10&lt;0,"Rückstand",IF(K10&gt;0,"Guthaben","Ausgeglichen")))</f>
        <v/>
      </c>
      <c r="M10" s="35" t="n">
        <v>2100</v>
      </c>
      <c r="N10" s="35" t="n">
        <v>2100</v>
      </c>
      <c r="O10" s="5">
        <f>IF(N10&gt;=M10,"Vollständig","Offen")</f>
        <v/>
      </c>
      <c r="P10" s="34" t="n">
        <v>46209</v>
      </c>
    </row>
    <row r="11">
      <c r="A11" s="8" t="n">
        <v>8</v>
      </c>
      <c r="B11" s="9" t="inlineStr">
        <is>
          <t>Nicole Krüger</t>
        </is>
      </c>
      <c r="C11" s="9" t="inlineStr">
        <is>
          <t>Schillerstraße 8, Stuttgart – Whg. 2</t>
        </is>
      </c>
      <c r="D11" s="8" t="n">
        <v>90</v>
      </c>
      <c r="E11" s="36" t="n">
        <v>45200</v>
      </c>
      <c r="F11" s="37" t="n">
        <v>1050</v>
      </c>
      <c r="G11" s="37" t="n">
        <v>240</v>
      </c>
      <c r="H11" s="37">
        <f>F11+G11</f>
        <v/>
      </c>
      <c r="I11" s="37" t="n">
        <v>0</v>
      </c>
      <c r="J11" s="37" t="n">
        <v>1290</v>
      </c>
      <c r="K11" s="37">
        <f>J11-H11-I11</f>
        <v/>
      </c>
      <c r="L11" s="9">
        <f>IF(K11&lt;-50,"Mahnung erforderlich",IF(K11&lt;0,"Rückstand",IF(K11&gt;0,"Guthaben","Ausgeglichen")))</f>
        <v/>
      </c>
      <c r="M11" s="37" t="n">
        <v>3150</v>
      </c>
      <c r="N11" s="37" t="n">
        <v>3150</v>
      </c>
      <c r="O11" s="9">
        <f>IF(N11&gt;=M11,"Vollständig","Offen")</f>
        <v/>
      </c>
      <c r="P11" s="36" t="n">
        <v>46205</v>
      </c>
    </row>
    <row r="12">
      <c r="A12" s="4" t="n">
        <v>9</v>
      </c>
      <c r="B12" s="5" t="inlineStr">
        <is>
          <t>Markus Zimmermann</t>
        </is>
      </c>
      <c r="C12" s="5" t="inlineStr">
        <is>
          <t>Kirchweg 11, Düsseldorf – Whg. 3</t>
        </is>
      </c>
      <c r="D12" s="4" t="n">
        <v>63</v>
      </c>
      <c r="E12" s="34" t="n">
        <v>44256</v>
      </c>
      <c r="F12" s="35" t="n">
        <v>680</v>
      </c>
      <c r="G12" s="35" t="n">
        <v>155</v>
      </c>
      <c r="H12" s="35">
        <f>F12+G12</f>
        <v/>
      </c>
      <c r="I12" s="35" t="n">
        <v>200</v>
      </c>
      <c r="J12" s="35" t="n">
        <v>600</v>
      </c>
      <c r="K12" s="35">
        <f>J12-H12-I12</f>
        <v/>
      </c>
      <c r="L12" s="5">
        <f>IF(K12&lt;-50,"Mahnung erforderlich",IF(K12&lt;0,"Rückstand",IF(K12&gt;0,"Guthaben","Ausgeglichen")))</f>
        <v/>
      </c>
      <c r="M12" s="35" t="n">
        <v>2040</v>
      </c>
      <c r="N12" s="35" t="n">
        <v>1000</v>
      </c>
      <c r="O12" s="5">
        <f>IF(N12&gt;=M12,"Vollständig","Offen")</f>
        <v/>
      </c>
      <c r="P12" s="34" t="n">
        <v>46198</v>
      </c>
    </row>
    <row r="13">
      <c r="A13" s="8" t="n">
        <v>10</v>
      </c>
      <c r="B13" s="9" t="inlineStr">
        <is>
          <t>Sandra Fischer</t>
        </is>
      </c>
      <c r="C13" s="9" t="inlineStr">
        <is>
          <t>Parkstraße 27, Hannover – Whg. 5</t>
        </is>
      </c>
      <c r="D13" s="8" t="n">
        <v>78</v>
      </c>
      <c r="E13" s="36" t="n">
        <v>44866</v>
      </c>
      <c r="F13" s="37" t="n">
        <v>940</v>
      </c>
      <c r="G13" s="37" t="n">
        <v>210</v>
      </c>
      <c r="H13" s="37">
        <f>F13+G13</f>
        <v/>
      </c>
      <c r="I13" s="37" t="n">
        <v>0</v>
      </c>
      <c r="J13" s="37" t="n">
        <v>1150</v>
      </c>
      <c r="K13" s="37">
        <f>J13-H13-I13</f>
        <v/>
      </c>
      <c r="L13" s="9">
        <f>IF(K13&lt;-50,"Mahnung erforderlich",IF(K13&lt;0,"Rückstand",IF(K13&gt;0,"Guthaben","Ausgeglichen")))</f>
        <v/>
      </c>
      <c r="M13" s="37" t="n">
        <v>2820</v>
      </c>
      <c r="N13" s="37" t="n">
        <v>2820</v>
      </c>
      <c r="O13" s="9">
        <f>IF(N13&gt;=M13,"Vollständig","Offen")</f>
        <v/>
      </c>
      <c r="P13" s="36" t="n">
        <v>46206</v>
      </c>
    </row>
    <row r="14">
      <c r="A14" s="12" t="n"/>
      <c r="B14" s="13" t="inlineStr">
        <is>
          <t>GESAMT</t>
        </is>
      </c>
      <c r="C14" s="12" t="n"/>
      <c r="D14" s="12" t="n"/>
      <c r="E14" s="12" t="n"/>
      <c r="F14" s="12" t="n"/>
      <c r="G14" s="12" t="n"/>
      <c r="H14" s="38">
        <f>SUM(H4:H13)</f>
        <v/>
      </c>
      <c r="I14" s="38">
        <f>SUM(I4:I13)</f>
        <v/>
      </c>
      <c r="J14" s="38">
        <f>SUM(J4:J13)</f>
        <v/>
      </c>
      <c r="K14" s="38">
        <f>SUM(K4:K13)</f>
        <v/>
      </c>
      <c r="L14" s="12" t="n"/>
      <c r="M14" s="12" t="n"/>
      <c r="N14" s="12" t="n"/>
      <c r="O14" s="12" t="n"/>
      <c r="P14" s="12" t="n"/>
    </row>
  </sheetData>
  <mergeCells count="2">
    <mergeCell ref="A1:P1"/>
    <mergeCell ref="A2:P2"/>
  </mergeCells>
  <conditionalFormatting sqref="K4:K13">
    <cfRule type="expression" priority="1" dxfId="0" stopIfTrue="1">
      <formula>K4&lt;0</formula>
    </cfRule>
    <cfRule type="expression" priority="2" dxfId="1" stopIfTrue="1">
      <formula>K4&gt;0</formula>
    </cfRule>
  </conditionalFormatting>
  <conditionalFormatting sqref="L4:L13">
    <cfRule type="expression" priority="3" dxfId="0" stopIfTrue="1">
      <formula>L4="Mahnung erforderlich"</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4"/>
  <sheetViews>
    <sheetView workbookViewId="0">
      <pane ySplit="3" topLeftCell="A4" activePane="bottomLeft" state="frozen"/>
      <selection pane="bottomLeft" activeCell="A1" sqref="A1"/>
    </sheetView>
  </sheetViews>
  <sheetFormatPr baseColWidth="8" defaultRowHeight="15"/>
  <cols>
    <col width="6" customWidth="1" min="1" max="1"/>
    <col width="13" customWidth="1" min="2" max="2"/>
    <col width="13" customWidth="1" min="3" max="3"/>
    <col width="14" customWidth="1" min="4" max="4"/>
    <col width="38" customWidth="1" min="5" max="5"/>
    <col width="13" customWidth="1" min="6" max="6"/>
    <col width="17" customWidth="1" min="7" max="7"/>
  </cols>
  <sheetData>
    <row r="1" ht="22" customHeight="1">
      <c r="A1" s="15" t="inlineStr">
        <is>
          <t>Mieterkonto-Journal – Beispiel: Michael Hoffmann</t>
        </is>
      </c>
    </row>
    <row r="2">
      <c r="A2" s="2">
        <f>CONCATENATE("Saldo aktuell laut Mieterkonto: ",TEXT('Mieterkonto'!K8,"#,##0.00")) </f>
        <v/>
      </c>
    </row>
    <row r="3">
      <c r="A3" s="3" t="inlineStr">
        <is>
          <t>Nr.</t>
        </is>
      </c>
      <c r="B3" s="3" t="inlineStr">
        <is>
          <t>Datum</t>
        </is>
      </c>
      <c r="C3" s="3" t="inlineStr">
        <is>
          <t>Buchungsart</t>
        </is>
      </c>
      <c r="D3" s="3" t="inlineStr">
        <is>
          <t>Kategorie</t>
        </is>
      </c>
      <c r="E3" s="3" t="inlineStr">
        <is>
          <t>Buchungstext</t>
        </is>
      </c>
      <c r="F3" s="3" t="inlineStr">
        <is>
          <t>Betrag (€)</t>
        </is>
      </c>
      <c r="G3" s="3" t="inlineStr">
        <is>
          <t>Saldo kumuliert (€)</t>
        </is>
      </c>
    </row>
    <row r="4">
      <c r="A4" s="4" t="n">
        <v>1</v>
      </c>
      <c r="B4" s="34" t="n">
        <v>46023</v>
      </c>
      <c r="C4" s="4" t="inlineStr">
        <is>
          <t>Soll</t>
        </is>
      </c>
      <c r="D4" s="4" t="inlineStr">
        <is>
          <t>Miete</t>
        </is>
      </c>
      <c r="E4" s="5" t="inlineStr">
        <is>
          <t>Miete Januar 2026 fällig</t>
        </is>
      </c>
      <c r="F4" s="35" t="n">
        <v>820</v>
      </c>
      <c r="G4" s="35">
        <f>IF(C4="Haben",F4,-F4)</f>
        <v/>
      </c>
    </row>
    <row r="5">
      <c r="A5" s="8" t="n">
        <v>2</v>
      </c>
      <c r="B5" s="36" t="n">
        <v>46027</v>
      </c>
      <c r="C5" s="8" t="inlineStr">
        <is>
          <t>Haben</t>
        </is>
      </c>
      <c r="D5" s="8" t="inlineStr">
        <is>
          <t>Gutschrift</t>
        </is>
      </c>
      <c r="E5" s="9" t="inlineStr">
        <is>
          <t>Zahlungseingang Januar 2026</t>
        </is>
      </c>
      <c r="F5" s="37" t="n">
        <v>820</v>
      </c>
      <c r="G5" s="37">
        <f>G4+IF(C5="Haben",F5,-F5)</f>
        <v/>
      </c>
    </row>
    <row r="6">
      <c r="A6" s="4" t="n">
        <v>3</v>
      </c>
      <c r="B6" s="34" t="n">
        <v>46054</v>
      </c>
      <c r="C6" s="4" t="inlineStr">
        <is>
          <t>Soll</t>
        </is>
      </c>
      <c r="D6" s="4" t="inlineStr">
        <is>
          <t>Miete</t>
        </is>
      </c>
      <c r="E6" s="5" t="inlineStr">
        <is>
          <t>Miete Februar 2026 fällig</t>
        </is>
      </c>
      <c r="F6" s="35" t="n">
        <v>820</v>
      </c>
      <c r="G6" s="35">
        <f>G5+IF(C6="Haben",F6,-F6)</f>
        <v/>
      </c>
    </row>
    <row r="7">
      <c r="A7" s="8" t="n">
        <v>4</v>
      </c>
      <c r="B7" s="36" t="n">
        <v>46060</v>
      </c>
      <c r="C7" s="8" t="inlineStr">
        <is>
          <t>Haben</t>
        </is>
      </c>
      <c r="D7" s="8" t="inlineStr">
        <is>
          <t>Gutschrift</t>
        </is>
      </c>
      <c r="E7" s="9" t="inlineStr">
        <is>
          <t>Zahlungseingang Februar 2026 (Teilzahlung)</t>
        </is>
      </c>
      <c r="F7" s="37" t="n">
        <v>750</v>
      </c>
      <c r="G7" s="37">
        <f>G6+IF(C7="Haben",F7,-F7)</f>
        <v/>
      </c>
    </row>
    <row r="8">
      <c r="A8" s="4" t="n">
        <v>5</v>
      </c>
      <c r="B8" s="34" t="n">
        <v>46082</v>
      </c>
      <c r="C8" s="4" t="inlineStr">
        <is>
          <t>Soll</t>
        </is>
      </c>
      <c r="D8" s="4" t="inlineStr">
        <is>
          <t>Miete</t>
        </is>
      </c>
      <c r="E8" s="5" t="inlineStr">
        <is>
          <t>Miete März 2026 fällig</t>
        </is>
      </c>
      <c r="F8" s="35" t="n">
        <v>820</v>
      </c>
      <c r="G8" s="35">
        <f>G7+IF(C8="Haben",F8,-F8)</f>
        <v/>
      </c>
    </row>
    <row r="9">
      <c r="A9" s="8" t="n">
        <v>6</v>
      </c>
      <c r="B9" s="36" t="n">
        <v>46084</v>
      </c>
      <c r="C9" s="8" t="inlineStr">
        <is>
          <t>Haben</t>
        </is>
      </c>
      <c r="D9" s="8" t="inlineStr">
        <is>
          <t>Gutschrift</t>
        </is>
      </c>
      <c r="E9" s="9" t="inlineStr">
        <is>
          <t>Zahlungseingang März 2026</t>
        </is>
      </c>
      <c r="F9" s="37" t="n">
        <v>820</v>
      </c>
      <c r="G9" s="37">
        <f>G8+IF(C9="Haben",F9,-F9)</f>
        <v/>
      </c>
    </row>
    <row r="10">
      <c r="A10" s="4" t="n">
        <v>7</v>
      </c>
      <c r="B10" s="34" t="n">
        <v>46113</v>
      </c>
      <c r="C10" s="4" t="inlineStr">
        <is>
          <t>Soll</t>
        </is>
      </c>
      <c r="D10" s="4" t="inlineStr">
        <is>
          <t>Miete</t>
        </is>
      </c>
      <c r="E10" s="5" t="inlineStr">
        <is>
          <t>Miete April 2026 fällig</t>
        </is>
      </c>
      <c r="F10" s="35" t="n">
        <v>820</v>
      </c>
      <c r="G10" s="35">
        <f>G9+IF(C10="Haben",F10,-F10)</f>
        <v/>
      </c>
    </row>
    <row r="11">
      <c r="A11" s="8" t="n">
        <v>8</v>
      </c>
      <c r="B11" s="36" t="n">
        <v>46127</v>
      </c>
      <c r="C11" s="8" t="inlineStr">
        <is>
          <t>Soll</t>
        </is>
      </c>
      <c r="D11" s="8" t="inlineStr">
        <is>
          <t>Mahngebühr</t>
        </is>
      </c>
      <c r="E11" s="9" t="inlineStr">
        <is>
          <t>Mahngebühr wegen Rückstand</t>
        </is>
      </c>
      <c r="F11" s="37" t="n">
        <v>15</v>
      </c>
      <c r="G11" s="37">
        <f>G10+IF(C11="Haben",F11,-F11)</f>
        <v/>
      </c>
    </row>
    <row r="12">
      <c r="A12" s="4" t="n">
        <v>9</v>
      </c>
      <c r="B12" s="34" t="n">
        <v>46132</v>
      </c>
      <c r="C12" s="4" t="inlineStr">
        <is>
          <t>Haben</t>
        </is>
      </c>
      <c r="D12" s="4" t="inlineStr">
        <is>
          <t>Gutschrift</t>
        </is>
      </c>
      <c r="E12" s="5" t="inlineStr">
        <is>
          <t>Zahlungseingang April + Rückstand</t>
        </is>
      </c>
      <c r="F12" s="35" t="n">
        <v>905</v>
      </c>
      <c r="G12" s="35">
        <f>G11+IF(C12="Haben",F12,-F12)</f>
        <v/>
      </c>
    </row>
    <row r="13">
      <c r="A13" s="8" t="n">
        <v>10</v>
      </c>
      <c r="B13" s="36" t="n">
        <v>46143</v>
      </c>
      <c r="C13" s="8" t="inlineStr">
        <is>
          <t>Soll</t>
        </is>
      </c>
      <c r="D13" s="8" t="inlineStr">
        <is>
          <t>Miete</t>
        </is>
      </c>
      <c r="E13" s="9" t="inlineStr">
        <is>
          <t>Miete Mai 2026 fällig</t>
        </is>
      </c>
      <c r="F13" s="37" t="n">
        <v>820</v>
      </c>
      <c r="G13" s="37">
        <f>G12+IF(C13="Haben",F13,-F13)</f>
        <v/>
      </c>
    </row>
    <row r="14">
      <c r="E14" s="13" t="inlineStr">
        <is>
          <t>Endsaldo:</t>
        </is>
      </c>
      <c r="G14" s="38">
        <f>G13</f>
        <v/>
      </c>
    </row>
  </sheetData>
  <mergeCells count="2">
    <mergeCell ref="A1:G1"/>
    <mergeCell ref="A2:G2"/>
  </mergeCells>
  <conditionalFormatting sqref="G4:G13">
    <cfRule type="expression" priority="1" dxfId="0" stopIfTrue="1">
      <formula>G4&lt;0</formula>
    </cfRule>
    <cfRule type="expression" priority="2" dxfId="1" stopIfTrue="1">
      <formula>G4&gt;=0</formula>
    </cfRule>
  </conditionalFormatting>
  <dataValidations count="2">
    <dataValidation sqref="C4:C13" showErrorMessage="1" showInputMessage="1" allowBlank="0" type="list">
      <formula1>"Soll,Haben"</formula1>
    </dataValidation>
    <dataValidation sqref="D4:D13" showErrorMessage="1" showInputMessage="1" allowBlank="0" type="list">
      <formula1>"Miete,Nebenkosten,Kaution,Mahngebühr,Gutschrift,Sonstiges"</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26" customWidth="1" min="1" max="1"/>
    <col width="16" customWidth="1" min="2" max="2"/>
    <col width="14" customWidth="1" min="3" max="3"/>
    <col width="14" customWidth="1" min="4" max="4"/>
    <col width="14" customWidth="1" min="5" max="5"/>
    <col width="14" customWidth="1" min="6" max="6"/>
  </cols>
  <sheetData>
    <row r="1" ht="22" customHeight="1">
      <c r="A1" s="15" t="inlineStr">
        <is>
          <t>Auswertung – Mieterkonten Portfolio 2026</t>
        </is>
      </c>
    </row>
    <row r="2"/>
    <row r="3">
      <c r="A3" s="16" t="inlineStr">
        <is>
          <t>Kennzahlen</t>
        </is>
      </c>
    </row>
    <row r="4">
      <c r="A4" s="18" t="inlineStr">
        <is>
          <t>Anzahl Mieter</t>
        </is>
      </c>
      <c r="B4" s="19">
        <f>COUNTA('Mieterkonto'!B4:B13)</f>
        <v/>
      </c>
    </row>
    <row r="5">
      <c r="A5" s="20" t="inlineStr">
        <is>
          <t>Gesamt Warmmiete Soll (€)</t>
        </is>
      </c>
      <c r="B5" s="39">
        <f>SUM('Mieterkonto'!H4:H13)</f>
        <v/>
      </c>
    </row>
    <row r="6">
      <c r="A6" s="18" t="inlineStr">
        <is>
          <t>Gesamt Zahlungseingang (€)</t>
        </is>
      </c>
      <c r="B6" s="40">
        <f>SUM('Mieterkonto'!J4:J13)</f>
        <v/>
      </c>
    </row>
    <row r="7">
      <c r="A7" s="20" t="inlineStr">
        <is>
          <t>Gesamtsaldo (€)</t>
        </is>
      </c>
      <c r="B7" s="39">
        <f>SUM('Mieterkonto'!K4:K13)</f>
        <v/>
      </c>
    </row>
    <row r="8">
      <c r="A8" s="18" t="inlineStr">
        <is>
          <t>Durchschnittlicher Saldo (€)</t>
        </is>
      </c>
      <c r="B8" s="40">
        <f>AVERAGE('Mieterkonto'!K4:K13)</f>
        <v/>
      </c>
    </row>
    <row r="9">
      <c r="A9" s="20" t="inlineStr">
        <is>
          <t>Rückstand</t>
        </is>
      </c>
      <c r="B9" s="23">
        <f>COUNTIF('Mieterkonto'!L4:L13,"Rückstand")</f>
        <v/>
      </c>
    </row>
    <row r="10">
      <c r="A10" s="18" t="inlineStr">
        <is>
          <t>Mahnung erforderlich</t>
        </is>
      </c>
      <c r="B10" s="19">
        <f>COUNTIF('Mieterkonto'!L4:L13,"Mahnung erforderlich")</f>
        <v/>
      </c>
    </row>
    <row r="11">
      <c r="A11" s="20" t="inlineStr">
        <is>
          <t>Guthaben</t>
        </is>
      </c>
      <c r="B11" s="23">
        <f>COUNTIF('Mieterkonto'!L4:L13,"Guthaben")</f>
        <v/>
      </c>
    </row>
    <row r="12">
      <c r="A12" s="18" t="inlineStr">
        <is>
          <t>Ausgeglichen</t>
        </is>
      </c>
      <c r="B12" s="19">
        <f>COUNTIF('Mieterkonto'!L4:L13,"Ausgeglichen")</f>
        <v/>
      </c>
    </row>
    <row r="13"/>
    <row r="14">
      <c r="A14" s="24" t="inlineStr">
        <is>
          <t>Mieter-Suche (VLOOKUP)</t>
        </is>
      </c>
    </row>
    <row r="15">
      <c r="A15" s="25" t="inlineStr">
        <is>
          <t>Mieter Name:</t>
        </is>
      </c>
      <c r="B15" s="26" t="inlineStr">
        <is>
          <t>Michael Hoffmann</t>
        </is>
      </c>
    </row>
    <row r="16">
      <c r="A16" s="25" t="inlineStr">
        <is>
          <t>Saldo aktuell (€):</t>
        </is>
      </c>
      <c r="B16" s="41">
        <f>IFERROR(VLOOKUP(B15,'Mieterkonto'!B4:K13,10,FALSE),"nicht gefunden")</f>
        <v/>
      </c>
    </row>
    <row r="17">
      <c r="A17" s="25" t="inlineStr">
        <is>
          <t>Status:</t>
        </is>
      </c>
      <c r="B17" s="25">
        <f>IFERROR(VLOOKUP(B15,'Mieterkonto'!B4:L13,11,FALSE),"nicht gefunden")</f>
        <v/>
      </c>
    </row>
  </sheetData>
  <mergeCells count="3">
    <mergeCell ref="A1:F1"/>
    <mergeCell ref="A3:B3"/>
    <mergeCell ref="A14:C14"/>
  </mergeCells>
  <dataValidations count="1">
    <dataValidation sqref="B15" showErrorMessage="1" showInputMessage="1" allowBlank="1" type="list">
      <formula1>"Thomas Becker,Sabine Müller,Andreas Schneider,Petra Wagner,Michael Hoffmann,Julia Richter,Stefan Braun,Nicole Krüger,Markus Zimmermann,Sandra Fischer"</formula1>
    </dataValidation>
  </dataValidation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22" customWidth="1" min="1" max="1"/>
    <col width="80" customWidth="1" min="2" max="2"/>
  </cols>
  <sheetData>
    <row r="1">
      <c r="A1" s="15" t="inlineStr">
        <is>
          <t>Anleitung – Mieterkonto Saldoführung</t>
        </is>
      </c>
    </row>
    <row r="2"/>
    <row r="3">
      <c r="A3" s="3" t="inlineStr">
        <is>
          <t>Blatt</t>
        </is>
      </c>
      <c r="B3" s="3" t="inlineStr">
        <is>
          <t>Beschreibung</t>
        </is>
      </c>
    </row>
    <row r="4" ht="70" customHeight="1">
      <c r="A4" s="28" t="inlineStr">
        <is>
          <t>Mieterkonto</t>
        </is>
      </c>
      <c r="B4" s="29" t="inlineStr">
        <is>
          <t>Zentrale Übersicht aller Mieter mit Wohnung, Mietbeginn, Kaltmiete, Nebenkosten-Vorauszahlung, Warmmiete Soll, Rückstand aus Vormonaten, Zahlungseingang und automatisch berechnetem Saldo. Die Spalte 'Status' zeigt anhand des Saldos, ob ein Rückstand, eine Mahnung erforderlich, ein Guthaben oder ein ausgeglichenes Konto vorliegt. Zusätzlich wird der Kautionsstatus geprüft.</t>
        </is>
      </c>
    </row>
    <row r="5" ht="70" customHeight="1">
      <c r="A5" s="30" t="inlineStr">
        <is>
          <t>Journal Beispiel</t>
        </is>
      </c>
      <c r="B5" s="31" t="inlineStr">
        <is>
          <t>Beispielhaftes Buchungsjournal für einen einzelnen Mieter (Michael Hoffmann). Jede Zeile ist eine Buchung (Soll = Forderung, Haben = Zahlungseingang). Die Spalte 'Saldo kumuliert' summiert die Buchungen fortlaufend und zeigt so den aktuellen Kontostand dieses Mieters.</t>
        </is>
      </c>
    </row>
    <row r="6" ht="70" customHeight="1">
      <c r="A6" s="28" t="inlineStr">
        <is>
          <t>Auswertung</t>
        </is>
      </c>
      <c r="B6" s="29" t="inlineStr">
        <is>
          <t>Dashboard mit Kennzahlen zum gesamten Mieterportfolio: Gesamtsaldo, Durchschnittssaldo, Anzahl Mieter je Status sowie eine Mieter-Suche per VLOOKUP. Balkendiagramm und Kreisdiagramm visualisieren Salden und Statusverteilung.</t>
        </is>
      </c>
    </row>
    <row r="7" ht="70" customHeight="1">
      <c r="A7" s="30" t="inlineStr">
        <is>
          <t>Anleitung</t>
        </is>
      </c>
      <c r="B7" s="31" t="inlineStr">
        <is>
          <t>Diese Übersicht erläutert Aufbau und Nutzung der Arbeitsmappe.</t>
        </is>
      </c>
    </row>
    <row r="8"/>
    <row r="9">
      <c r="A9" s="24" t="inlineStr">
        <is>
          <t>Wichtige Hinweise</t>
        </is>
      </c>
    </row>
    <row r="10" ht="18" customHeight="1">
      <c r="A10" s="32" t="inlineStr">
        <is>
          <t>• Gelb hinterlegte Zellen (z. B. Mieter-Suche) sind zur Eingabe vorgesehen.</t>
        </is>
      </c>
    </row>
    <row r="11" ht="18" customHeight="1">
      <c r="A11" s="33" t="inlineStr">
        <is>
          <t>• Negative Salden (Rückstand) werden automatisch rot, positive Salden (Guthaben) grün markiert.</t>
        </is>
      </c>
    </row>
    <row r="12" ht="18" customHeight="1">
      <c r="A12" s="32" t="inlineStr">
        <is>
          <t>• Alle Formeln sind mit IFERROR abgesichert, damit keine Fehlerwerte angezeigt werden.</t>
        </is>
      </c>
    </row>
    <row r="13" ht="18" customHeight="1">
      <c r="A13" s="33" t="inlineStr">
        <is>
          <t>• Die Buchungsart im Journal (Soll/Haben) und die Kategorie sind per Dropdown auswählbar.</t>
        </is>
      </c>
    </row>
    <row r="14" ht="18" customHeight="1">
      <c r="A14" s="32" t="inlineStr">
        <is>
          <t>• Passen Sie die Beispieldaten (Mieter, Beträge, Daten) an Ihr eigenes Portfolio an.</t>
        </is>
      </c>
    </row>
  </sheetData>
  <mergeCells count="7">
    <mergeCell ref="A1:B1"/>
    <mergeCell ref="A9:B9"/>
    <mergeCell ref="A10:B10"/>
    <mergeCell ref="A11:B11"/>
    <mergeCell ref="A12:B12"/>
    <mergeCell ref="A13:B13"/>
    <mergeCell ref="A14:B1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2026-07-14T10:53:35Z</dcterms:created>
  <dcterms:modified xmlns:dcterms="http://purl.org/dc/terms/" xmlns:xsi="http://www.w3.org/2001/XMLSchema-instance" xsi:type="dcterms:W3CDTF">2026-07-14T10:53:35Z</dcterms:modified>
</cp:coreProperties>
</file>