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ietausfallrisiko" sheetId="1" state="visible" r:id="rId1"/>
    <sheet xmlns:r="http://schemas.openxmlformats.org/officeDocument/2006/relationships" name="Auswertung" sheetId="2" state="visible" r:id="rId2"/>
    <sheet xmlns:r="http://schemas.openxmlformats.org/officeDocument/2006/relationships" name="Anleitung" sheetId="3" state="visible" r:id="rId3"/>
  </sheets>
  <definedNames/>
  <calcPr calcId="124519" fullCalcOnLoad="1"/>
</workbook>
</file>

<file path=xl/styles.xml><?xml version="1.0" encoding="utf-8"?>
<styleSheet xmlns="http://schemas.openxmlformats.org/spreadsheetml/2006/main">
  <numFmts count="4">
    <numFmt numFmtId="164" formatCode="#,##0.00\ &quot;€&quot;"/>
    <numFmt numFmtId="165" formatCode="DD.MM.YYYY"/>
    <numFmt numFmtId="166" formatCode="0.0%"/>
    <numFmt numFmtId="167" formatCode="0.0"/>
  </numFmts>
  <fonts count="8">
    <font>
      <name val="Calibri"/>
      <family val="2"/>
      <color theme="1"/>
      <sz val="11"/>
      <scheme val="minor"/>
    </font>
    <font>
      <name val="Calibri"/>
      <b val="1"/>
      <color rgb="000F766E"/>
      <sz val="16"/>
    </font>
    <font>
      <i val="1"/>
      <color rgb="006B7280"/>
      <sz val="9"/>
    </font>
    <font>
      <name val="Calibri"/>
      <b val="1"/>
      <color rgb="00FFFFFF"/>
      <sz val="11"/>
    </font>
    <font>
      <name val="Calibri"/>
      <sz val="10.5"/>
    </font>
    <font>
      <name val="Calibri"/>
      <b val="1"/>
      <sz val="10.5"/>
    </font>
    <font>
      <b val="1"/>
      <color rgb="00FFFFFF"/>
      <sz val="10.5"/>
    </font>
    <font>
      <b val="1"/>
      <color rgb="00FFFFFF"/>
    </font>
  </fonts>
  <fills count="7">
    <fill>
      <patternFill/>
    </fill>
    <fill>
      <patternFill patternType="gray125"/>
    </fill>
    <fill>
      <patternFill patternType="solid">
        <fgColor rgb="000F766E"/>
      </patternFill>
    </fill>
    <fill>
      <patternFill patternType="solid">
        <fgColor rgb="00F0FDFA"/>
      </patternFill>
    </fill>
    <fill>
      <patternFill patternType="solid">
        <fgColor rgb="00FFFBEB"/>
      </patternFill>
    </fill>
    <fill>
      <patternFill patternType="solid">
        <fgColor rgb="00FFFFFF"/>
      </patternFill>
    </fill>
    <fill>
      <patternFill patternType="solid">
        <fgColor rgb="0014B8A6"/>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38">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0" fontId="4" fillId="3" borderId="1" applyAlignment="1" pivotButton="0" quotePrefix="0" xfId="0">
      <alignment horizontal="center" vertical="center" wrapText="1"/>
    </xf>
    <xf numFmtId="0" fontId="4" fillId="3" borderId="1" applyAlignment="1" pivotButton="0" quotePrefix="0" xfId="0">
      <alignment horizontal="left" vertical="center" wrapText="1"/>
    </xf>
    <xf numFmtId="164" fontId="4" fillId="4" borderId="1" applyAlignment="1" pivotButton="0" quotePrefix="0" xfId="0">
      <alignment horizontal="center" vertical="center" wrapText="1"/>
    </xf>
    <xf numFmtId="165" fontId="4" fillId="3" borderId="1" applyAlignment="1" pivotButton="0" quotePrefix="0" xfId="0">
      <alignment horizontal="center" vertical="center" wrapText="1"/>
    </xf>
    <xf numFmtId="0" fontId="4" fillId="4" borderId="1" applyAlignment="1" pivotButton="0" quotePrefix="0" xfId="0">
      <alignment horizontal="center" vertical="center" wrapText="1"/>
    </xf>
    <xf numFmtId="166" fontId="4" fillId="4" borderId="1" applyAlignment="1" pivotButton="0" quotePrefix="0" xfId="0">
      <alignment horizontal="center" vertical="center" wrapText="1"/>
    </xf>
    <xf numFmtId="0" fontId="4" fillId="5" borderId="1" applyAlignment="1" pivotButton="0" quotePrefix="0" xfId="0">
      <alignment horizontal="center" vertical="center" wrapText="1"/>
    </xf>
    <xf numFmtId="0" fontId="4" fillId="5" borderId="1" applyAlignment="1" pivotButton="0" quotePrefix="0" xfId="0">
      <alignment horizontal="left" vertical="center" wrapText="1"/>
    </xf>
    <xf numFmtId="165" fontId="4" fillId="5" borderId="1" applyAlignment="1" pivotButton="0" quotePrefix="0" xfId="0">
      <alignment horizontal="center" vertical="center" wrapText="1"/>
    </xf>
    <xf numFmtId="0" fontId="5" fillId="6" borderId="1" pivotButton="0" quotePrefix="0" xfId="0"/>
    <xf numFmtId="164" fontId="6" fillId="6" borderId="1" pivotButton="0" quotePrefix="0" xfId="0"/>
    <xf numFmtId="0" fontId="6" fillId="6" borderId="1" pivotButton="0" quotePrefix="0" xfId="0"/>
    <xf numFmtId="0" fontId="5" fillId="0" borderId="0" pivotButton="0" quotePrefix="0" xfId="0"/>
    <xf numFmtId="0" fontId="3" fillId="6" borderId="1" applyAlignment="1" pivotButton="0" quotePrefix="0" xfId="0">
      <alignment horizontal="center" vertical="center" wrapText="1"/>
    </xf>
    <xf numFmtId="166" fontId="4" fillId="3" borderId="1" applyAlignment="1" pivotButton="0" quotePrefix="0" xfId="0">
      <alignment horizontal="center" vertical="center" wrapText="1"/>
    </xf>
    <xf numFmtId="166" fontId="4" fillId="5" borderId="1" applyAlignment="1" pivotButton="0" quotePrefix="0" xfId="0">
      <alignment horizontal="center" vertical="center" wrapText="1"/>
    </xf>
    <xf numFmtId="0" fontId="1" fillId="0" borderId="0" pivotButton="0" quotePrefix="0" xfId="0"/>
    <xf numFmtId="1" fontId="5" fillId="3" borderId="1" applyAlignment="1" pivotButton="0" quotePrefix="0" xfId="0">
      <alignment horizontal="center" vertical="center" wrapText="1"/>
    </xf>
    <xf numFmtId="164" fontId="5" fillId="5" borderId="1" applyAlignment="1" pivotButton="0" quotePrefix="0" xfId="0">
      <alignment horizontal="center" vertical="center" wrapText="1"/>
    </xf>
    <xf numFmtId="164" fontId="5" fillId="3" borderId="1" applyAlignment="1" pivotButton="0" quotePrefix="0" xfId="0">
      <alignment horizontal="center" vertical="center" wrapText="1"/>
    </xf>
    <xf numFmtId="166" fontId="5" fillId="3" borderId="1" applyAlignment="1" pivotButton="0" quotePrefix="0" xfId="0">
      <alignment horizontal="center" vertical="center" wrapText="1"/>
    </xf>
    <xf numFmtId="167" fontId="5" fillId="5" borderId="1" applyAlignment="1" pivotButton="0" quotePrefix="0" xfId="0">
      <alignment horizontal="center" vertical="center" wrapText="1"/>
    </xf>
    <xf numFmtId="0" fontId="3" fillId="6" borderId="0" pivotButton="0" quotePrefix="0" xfId="0"/>
    <xf numFmtId="0" fontId="0" fillId="3" borderId="1" applyAlignment="1" pivotButton="0" quotePrefix="0" xfId="0">
      <alignment horizontal="center" vertical="center" wrapText="1"/>
    </xf>
    <xf numFmtId="0" fontId="0" fillId="5" borderId="1" applyAlignment="1" pivotButton="0" quotePrefix="0" xfId="0">
      <alignment horizontal="center" vertical="center" wrapText="1"/>
    </xf>
    <xf numFmtId="0" fontId="4" fillId="0" borderId="0" applyAlignment="1" pivotButton="0" quotePrefix="0" xfId="0">
      <alignment vertical="top" wrapText="1"/>
    </xf>
    <xf numFmtId="0" fontId="7" fillId="6" borderId="0" pivotButton="0" quotePrefix="0" xfId="0"/>
    <xf numFmtId="164" fontId="4" fillId="4" borderId="1" applyAlignment="1" pivotButton="0" quotePrefix="0" xfId="0">
      <alignment horizontal="center" vertical="center" wrapText="1"/>
    </xf>
    <xf numFmtId="165" fontId="4" fillId="3" borderId="1" applyAlignment="1" pivotButton="0" quotePrefix="0" xfId="0">
      <alignment horizontal="center" vertical="center" wrapText="1"/>
    </xf>
    <xf numFmtId="165" fontId="4" fillId="5" borderId="1" applyAlignment="1" pivotButton="0" quotePrefix="0" xfId="0">
      <alignment horizontal="center" vertical="center" wrapText="1"/>
    </xf>
    <xf numFmtId="0" fontId="0" fillId="0" borderId="4" pivotButton="0" quotePrefix="0" xfId="0"/>
    <xf numFmtId="164" fontId="6" fillId="6" borderId="1" pivotButton="0" quotePrefix="0" xfId="0"/>
    <xf numFmtId="164" fontId="5" fillId="5" borderId="1" applyAlignment="1" pivotButton="0" quotePrefix="0" xfId="0">
      <alignment horizontal="center" vertical="center" wrapText="1"/>
    </xf>
    <xf numFmtId="164" fontId="5" fillId="3" borderId="1" applyAlignment="1" pivotButton="0" quotePrefix="0" xfId="0">
      <alignment horizontal="center" vertical="center" wrapText="1"/>
    </xf>
  </cellXfs>
  <cellStyles count="1">
    <cellStyle name="Normal" xfId="0" builtinId="0" hidden="0"/>
  </cellStyles>
  <dxfs count="3">
    <dxf>
      <font>
        <b val="1"/>
        <color rgb="00FFFFFF"/>
      </font>
      <fill>
        <patternFill patternType="solid">
          <fgColor rgb="00DC2626"/>
        </patternFill>
      </fill>
    </dxf>
    <dxf>
      <fill>
        <patternFill patternType="solid">
          <fgColor rgb="00FDE68A"/>
        </patternFill>
      </fill>
    </dxf>
    <dxf>
      <font>
        <b val="1"/>
        <color rgb="00FFFFFF"/>
      </font>
      <fill>
        <patternFill patternType="solid">
          <fgColor rgb="0022C55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Warmmiete vs. erwarteter Mietausfall pro Mieter (jährlich)</a:t>
            </a:r>
          </a:p>
        </rich>
      </tx>
    </title>
    <plotArea>
      <barChart>
        <barDir val="col"/>
        <grouping val="clustered"/>
        <ser>
          <idx val="0"/>
          <order val="0"/>
          <tx>
            <strRef>
              <f>'Mietausfallrisiko'!G3</f>
            </strRef>
          </tx>
          <spPr>
            <a:solidFill xmlns:a="http://schemas.openxmlformats.org/drawingml/2006/main">
              <a:srgbClr val="14B8A6"/>
            </a:solidFill>
            <a:ln xmlns:a="http://schemas.openxmlformats.org/drawingml/2006/main">
              <a:prstDash val="solid"/>
            </a:ln>
          </spPr>
          <cat>
            <numRef>
              <f>'Mietausfallrisiko'!$B$4:$B$13</f>
            </numRef>
          </cat>
          <val>
            <numRef>
              <f>'Mietausfallrisiko'!$G$4:$G$13</f>
            </numRef>
          </val>
        </ser>
        <ser>
          <idx val="1"/>
          <order val="1"/>
          <tx>
            <strRef>
              <f>'Mietausfallrisiko'!O3</f>
            </strRef>
          </tx>
          <spPr>
            <a:solidFill xmlns:a="http://schemas.openxmlformats.org/drawingml/2006/main">
              <a:srgbClr val="DC2626"/>
            </a:solidFill>
            <a:ln xmlns:a="http://schemas.openxmlformats.org/drawingml/2006/main">
              <a:prstDash val="solid"/>
            </a:ln>
          </spPr>
          <cat>
            <numRef>
              <f>'Mietausfallrisiko'!$B$4:$B$13</f>
            </numRef>
          </cat>
          <val>
            <numRef>
              <f>'Mietausfallrisiko'!$O$4:$O$13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Mieter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Euro</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Verteilung Risikoklassen</a:t>
            </a:r>
          </a:p>
        </rich>
      </tx>
    </title>
    <plotArea>
      <pieChart>
        <varyColors val="1"/>
        <ser>
          <idx val="0"/>
          <order val="0"/>
          <tx>
            <strRef>
              <f>'Auswertung'!C15</f>
            </strRef>
          </tx>
          <spPr>
            <a:ln xmlns:a="http://schemas.openxmlformats.org/drawingml/2006/main">
              <a:prstDash val="solid"/>
            </a:ln>
          </spPr>
          <cat>
            <numRef>
              <f>'Auswertung'!$B$16:$B$19</f>
            </numRef>
          </cat>
          <val>
            <numRef>
              <f>'Auswertung'!$C$16:$C$19</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3</row>
      <rowOff>0</rowOff>
    </from>
    <ext cx="792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21</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24"/>
  <sheetViews>
    <sheetView workbookViewId="0">
      <pane ySplit="3" topLeftCell="A4" activePane="bottomLeft" state="frozen"/>
      <selection pane="bottomLeft" activeCell="A1" sqref="A1"/>
    </sheetView>
  </sheetViews>
  <sheetFormatPr baseColWidth="8" defaultRowHeight="15"/>
  <cols>
    <col width="6" customWidth="1" min="1" max="1"/>
    <col width="20" customWidth="1" min="2" max="2"/>
    <col width="30" customWidth="1" min="3" max="3"/>
    <col width="13" customWidth="1" min="4" max="4"/>
    <col width="12" customWidth="1" min="5" max="5"/>
    <col width="13" customWidth="1" min="6" max="6"/>
    <col width="13" customWidth="1" min="7" max="7"/>
    <col width="13" customWidth="1" min="8" max="8"/>
    <col width="16" customWidth="1" min="9" max="9"/>
    <col width="16" customWidth="1" min="10" max="10"/>
    <col width="14" customWidth="1" min="11" max="11"/>
    <col width="13" customWidth="1" min="12" max="12"/>
    <col width="13" customWidth="1" min="13" max="13"/>
    <col width="14" customWidth="1" min="14" max="14"/>
    <col width="16" customWidth="1" min="15" max="15"/>
    <col width="16" customWidth="1" min="16" max="16"/>
  </cols>
  <sheetData>
    <row r="1" ht="28" customHeight="1">
      <c r="A1" s="1" t="inlineStr">
        <is>
          <t>Mietausfallrisiko-Kalkulation – Portfolioübersicht</t>
        </is>
      </c>
    </row>
    <row r="2">
      <c r="A2" s="2" t="inlineStr">
        <is>
          <t>Stand: 14.07.2026</t>
        </is>
      </c>
    </row>
    <row r="3" ht="40" customHeight="1">
      <c r="A3" s="3" t="inlineStr">
        <is>
          <t>Nr.</t>
        </is>
      </c>
      <c r="B3" s="3" t="inlineStr">
        <is>
          <t>Mieter</t>
        </is>
      </c>
      <c r="C3" s="3" t="inlineStr">
        <is>
          <t>Objekt / Adresse</t>
        </is>
      </c>
      <c r="D3" s="3" t="inlineStr">
        <is>
          <t>Wohnfläche m²</t>
        </is>
      </c>
      <c r="E3" s="3" t="inlineStr">
        <is>
          <t>Kaltmiete €</t>
        </is>
      </c>
      <c r="F3" s="3" t="inlineStr">
        <is>
          <t>Nebenkosten €</t>
        </is>
      </c>
      <c r="G3" s="3" t="inlineStr">
        <is>
          <t>Warmmiete €</t>
        </is>
      </c>
      <c r="H3" s="3" t="inlineStr">
        <is>
          <t>Mietbeginn</t>
        </is>
      </c>
      <c r="I3" s="3" t="inlineStr">
        <is>
          <t>Bonitäts-Score (0-100)</t>
        </is>
      </c>
      <c r="J3" s="3" t="inlineStr">
        <is>
          <t>Zahlungsverzug Tage (12 Mon.)</t>
        </is>
      </c>
      <c r="K3" s="3" t="inlineStr">
        <is>
          <t>Kaution hinterlegt</t>
        </is>
      </c>
      <c r="L3" s="3" t="inlineStr">
        <is>
          <t>Kautionshöhe €</t>
        </is>
      </c>
      <c r="M3" s="3" t="inlineStr">
        <is>
          <t>Risikoklasse</t>
        </is>
      </c>
      <c r="N3" s="3" t="inlineStr">
        <is>
          <t>Ausfallwahrscheinlichkeit</t>
        </is>
      </c>
      <c r="O3" s="3" t="inlineStr">
        <is>
          <t>Erw. Mietausfall €/Jahr</t>
        </is>
      </c>
      <c r="P3" s="3" t="inlineStr">
        <is>
          <t>Empfohlene Rücklage €</t>
        </is>
      </c>
    </row>
    <row r="4">
      <c r="A4" s="4" t="n">
        <v>1</v>
      </c>
      <c r="B4" s="5" t="inlineStr">
        <is>
          <t>Thomas Becker</t>
        </is>
      </c>
      <c r="C4" s="5" t="inlineStr">
        <is>
          <t>Hauptstraße 12, Berlin</t>
        </is>
      </c>
      <c r="D4" s="4" t="n">
        <v>68</v>
      </c>
      <c r="E4" s="31" t="n">
        <v>780</v>
      </c>
      <c r="F4" s="31" t="n">
        <v>210</v>
      </c>
      <c r="G4" s="31">
        <f>E4+F4</f>
        <v/>
      </c>
      <c r="H4" s="32" t="inlineStr">
        <is>
          <t>01.03.2023</t>
        </is>
      </c>
      <c r="I4" s="8" t="n">
        <v>82</v>
      </c>
      <c r="J4" s="8" t="n">
        <v>0</v>
      </c>
      <c r="K4" s="8" t="inlineStr">
        <is>
          <t>Ja</t>
        </is>
      </c>
      <c r="L4" s="31" t="n">
        <v>2340</v>
      </c>
      <c r="M4" s="8">
        <f>IFERROR(VLOOKUP(I4,$B$21:$D$24,2,TRUE),"")</f>
        <v/>
      </c>
      <c r="N4" s="9">
        <f>IFERROR(VLOOKUP(I4,$B$21:$D$24,3,TRUE),0)</f>
        <v/>
      </c>
      <c r="O4" s="31">
        <f>G4*12*N4</f>
        <v/>
      </c>
      <c r="P4" s="31">
        <f>MAX(0,O4-L4)</f>
        <v/>
      </c>
    </row>
    <row r="5">
      <c r="A5" s="10" t="n">
        <v>2</v>
      </c>
      <c r="B5" s="11" t="inlineStr">
        <is>
          <t>Sabine Müller</t>
        </is>
      </c>
      <c r="C5" s="11" t="inlineStr">
        <is>
          <t>Lindenallee 7, Hamburg</t>
        </is>
      </c>
      <c r="D5" s="10" t="n">
        <v>74</v>
      </c>
      <c r="E5" s="31" t="n">
        <v>950</v>
      </c>
      <c r="F5" s="31" t="n">
        <v>250</v>
      </c>
      <c r="G5" s="31">
        <f>E5+F5</f>
        <v/>
      </c>
      <c r="H5" s="33" t="inlineStr">
        <is>
          <t>15.06.2022</t>
        </is>
      </c>
      <c r="I5" s="8" t="n">
        <v>65</v>
      </c>
      <c r="J5" s="8" t="n">
        <v>12</v>
      </c>
      <c r="K5" s="8" t="inlineStr">
        <is>
          <t>Ja</t>
        </is>
      </c>
      <c r="L5" s="31" t="n">
        <v>2850</v>
      </c>
      <c r="M5" s="8">
        <f>IFERROR(VLOOKUP(I5,$B$21:$D$24,2,TRUE),"")</f>
        <v/>
      </c>
      <c r="N5" s="9">
        <f>IFERROR(VLOOKUP(I5,$B$21:$D$24,3,TRUE),0)</f>
        <v/>
      </c>
      <c r="O5" s="31">
        <f>G5*12*N5</f>
        <v/>
      </c>
      <c r="P5" s="31">
        <f>MAX(0,O5-L5)</f>
        <v/>
      </c>
    </row>
    <row r="6">
      <c r="A6" s="4" t="n">
        <v>3</v>
      </c>
      <c r="B6" s="5" t="inlineStr">
        <is>
          <t>Andreas Schneider</t>
        </is>
      </c>
      <c r="C6" s="5" t="inlineStr">
        <is>
          <t>Goethestraße 45, München</t>
        </is>
      </c>
      <c r="D6" s="4" t="n">
        <v>91</v>
      </c>
      <c r="E6" s="31" t="n">
        <v>1180</v>
      </c>
      <c r="F6" s="31" t="n">
        <v>300</v>
      </c>
      <c r="G6" s="31">
        <f>E6+F6</f>
        <v/>
      </c>
      <c r="H6" s="32" t="inlineStr">
        <is>
          <t>01.09.2021</t>
        </is>
      </c>
      <c r="I6" s="8" t="n">
        <v>38</v>
      </c>
      <c r="J6" s="8" t="n">
        <v>45</v>
      </c>
      <c r="K6" s="8" t="inlineStr">
        <is>
          <t>Nein</t>
        </is>
      </c>
      <c r="L6" s="31" t="n">
        <v>0</v>
      </c>
      <c r="M6" s="8">
        <f>IFERROR(VLOOKUP(I6,$B$21:$D$24,2,TRUE),"")</f>
        <v/>
      </c>
      <c r="N6" s="9">
        <f>IFERROR(VLOOKUP(I6,$B$21:$D$24,3,TRUE),0)</f>
        <v/>
      </c>
      <c r="O6" s="31">
        <f>G6*12*N6</f>
        <v/>
      </c>
      <c r="P6" s="31">
        <f>MAX(0,O6-L6)</f>
        <v/>
      </c>
    </row>
    <row r="7">
      <c r="A7" s="10" t="n">
        <v>4</v>
      </c>
      <c r="B7" s="11" t="inlineStr">
        <is>
          <t>Petra Wagner</t>
        </is>
      </c>
      <c r="C7" s="11" t="inlineStr">
        <is>
          <t>Rosenweg 3, Köln</t>
        </is>
      </c>
      <c r="D7" s="10" t="n">
        <v>60</v>
      </c>
      <c r="E7" s="31" t="n">
        <v>650</v>
      </c>
      <c r="F7" s="31" t="n">
        <v>180</v>
      </c>
      <c r="G7" s="31">
        <f>E7+F7</f>
        <v/>
      </c>
      <c r="H7" s="33" t="inlineStr">
        <is>
          <t>01.01.2024</t>
        </is>
      </c>
      <c r="I7" s="8" t="n">
        <v>90</v>
      </c>
      <c r="J7" s="8" t="n">
        <v>0</v>
      </c>
      <c r="K7" s="8" t="inlineStr">
        <is>
          <t>Ja</t>
        </is>
      </c>
      <c r="L7" s="31" t="n">
        <v>1950</v>
      </c>
      <c r="M7" s="8">
        <f>IFERROR(VLOOKUP(I7,$B$21:$D$24,2,TRUE),"")</f>
        <v/>
      </c>
      <c r="N7" s="9">
        <f>IFERROR(VLOOKUP(I7,$B$21:$D$24,3,TRUE),0)</f>
        <v/>
      </c>
      <c r="O7" s="31">
        <f>G7*12*N7</f>
        <v/>
      </c>
      <c r="P7" s="31">
        <f>MAX(0,O7-L7)</f>
        <v/>
      </c>
    </row>
    <row r="8">
      <c r="A8" s="4" t="n">
        <v>5</v>
      </c>
      <c r="B8" s="5" t="inlineStr">
        <is>
          <t>Michael Hoffmann</t>
        </is>
      </c>
      <c r="C8" s="5" t="inlineStr">
        <is>
          <t>Bahnhofstraße 22, Frankfurt am Main</t>
        </is>
      </c>
      <c r="D8" s="4" t="n">
        <v>85</v>
      </c>
      <c r="E8" s="31" t="n">
        <v>1100</v>
      </c>
      <c r="F8" s="31" t="n">
        <v>280</v>
      </c>
      <c r="G8" s="31">
        <f>E8+F8</f>
        <v/>
      </c>
      <c r="H8" s="32" t="inlineStr">
        <is>
          <t>01.11.2022</t>
        </is>
      </c>
      <c r="I8" s="8" t="n">
        <v>55</v>
      </c>
      <c r="J8" s="8" t="n">
        <v>20</v>
      </c>
      <c r="K8" s="8" t="inlineStr">
        <is>
          <t>Ja</t>
        </is>
      </c>
      <c r="L8" s="31" t="n">
        <v>2200</v>
      </c>
      <c r="M8" s="8">
        <f>IFERROR(VLOOKUP(I8,$B$21:$D$24,2,TRUE),"")</f>
        <v/>
      </c>
      <c r="N8" s="9">
        <f>IFERROR(VLOOKUP(I8,$B$21:$D$24,3,TRUE),0)</f>
        <v/>
      </c>
      <c r="O8" s="31">
        <f>G8*12*N8</f>
        <v/>
      </c>
      <c r="P8" s="31">
        <f>MAX(0,O8-L8)</f>
        <v/>
      </c>
    </row>
    <row r="9">
      <c r="A9" s="10" t="n">
        <v>6</v>
      </c>
      <c r="B9" s="11" t="inlineStr">
        <is>
          <t>Julia Richter</t>
        </is>
      </c>
      <c r="C9" s="11" t="inlineStr">
        <is>
          <t>Schillerstraße 9, Leipzig</t>
        </is>
      </c>
      <c r="D9" s="10" t="n">
        <v>72</v>
      </c>
      <c r="E9" s="31" t="n">
        <v>720</v>
      </c>
      <c r="F9" s="31" t="n">
        <v>190</v>
      </c>
      <c r="G9" s="31">
        <f>E9+F9</f>
        <v/>
      </c>
      <c r="H9" s="33" t="inlineStr">
        <is>
          <t>01.05.2023</t>
        </is>
      </c>
      <c r="I9" s="8" t="n">
        <v>47</v>
      </c>
      <c r="J9" s="8" t="n">
        <v>35</v>
      </c>
      <c r="K9" s="8" t="inlineStr">
        <is>
          <t>Nein</t>
        </is>
      </c>
      <c r="L9" s="31" t="n">
        <v>0</v>
      </c>
      <c r="M9" s="8">
        <f>IFERROR(VLOOKUP(I9,$B$21:$D$24,2,TRUE),"")</f>
        <v/>
      </c>
      <c r="N9" s="9">
        <f>IFERROR(VLOOKUP(I9,$B$21:$D$24,3,TRUE),0)</f>
        <v/>
      </c>
      <c r="O9" s="31">
        <f>G9*12*N9</f>
        <v/>
      </c>
      <c r="P9" s="31">
        <f>MAX(0,O9-L9)</f>
        <v/>
      </c>
    </row>
    <row r="10">
      <c r="A10" s="4" t="n">
        <v>7</v>
      </c>
      <c r="B10" s="5" t="inlineStr">
        <is>
          <t>Stefan Krause</t>
        </is>
      </c>
      <c r="C10" s="5" t="inlineStr">
        <is>
          <t>Wiesenweg 14, Berlin</t>
        </is>
      </c>
      <c r="D10" s="4" t="n">
        <v>66</v>
      </c>
      <c r="E10" s="31" t="n">
        <v>700</v>
      </c>
      <c r="F10" s="31" t="n">
        <v>200</v>
      </c>
      <c r="G10" s="31">
        <f>E10+F10</f>
        <v/>
      </c>
      <c r="H10" s="32" t="inlineStr">
        <is>
          <t>01.02.2024</t>
        </is>
      </c>
      <c r="I10" s="8" t="n">
        <v>73</v>
      </c>
      <c r="J10" s="8" t="n">
        <v>5</v>
      </c>
      <c r="K10" s="8" t="inlineStr">
        <is>
          <t>Ja</t>
        </is>
      </c>
      <c r="L10" s="31" t="n">
        <v>2100</v>
      </c>
      <c r="M10" s="8">
        <f>IFERROR(VLOOKUP(I10,$B$21:$D$24,2,TRUE),"")</f>
        <v/>
      </c>
      <c r="N10" s="9">
        <f>IFERROR(VLOOKUP(I10,$B$21:$D$24,3,TRUE),0)</f>
        <v/>
      </c>
      <c r="O10" s="31">
        <f>G10*12*N10</f>
        <v/>
      </c>
      <c r="P10" s="31">
        <f>MAX(0,O10-L10)</f>
        <v/>
      </c>
    </row>
    <row r="11">
      <c r="A11" s="10" t="n">
        <v>8</v>
      </c>
      <c r="B11" s="11" t="inlineStr">
        <is>
          <t>Claudia Zimmermann</t>
        </is>
      </c>
      <c r="C11" s="11" t="inlineStr">
        <is>
          <t>Marktplatz 5, Dresden</t>
        </is>
      </c>
      <c r="D11" s="10" t="n">
        <v>95</v>
      </c>
      <c r="E11" s="31" t="n">
        <v>1200</v>
      </c>
      <c r="F11" s="31" t="n">
        <v>320</v>
      </c>
      <c r="G11" s="31">
        <f>E11+F11</f>
        <v/>
      </c>
      <c r="H11" s="33" t="inlineStr">
        <is>
          <t>01.08.2021</t>
        </is>
      </c>
      <c r="I11" s="8" t="n">
        <v>29</v>
      </c>
      <c r="J11" s="8" t="n">
        <v>60</v>
      </c>
      <c r="K11" s="8" t="inlineStr">
        <is>
          <t>Nein</t>
        </is>
      </c>
      <c r="L11" s="31" t="n">
        <v>0</v>
      </c>
      <c r="M11" s="8">
        <f>IFERROR(VLOOKUP(I11,$B$21:$D$24,2,TRUE),"")</f>
        <v/>
      </c>
      <c r="N11" s="9">
        <f>IFERROR(VLOOKUP(I11,$B$21:$D$24,3,TRUE),0)</f>
        <v/>
      </c>
      <c r="O11" s="31">
        <f>G11*12*N11</f>
        <v/>
      </c>
      <c r="P11" s="31">
        <f>MAX(0,O11-L11)</f>
        <v/>
      </c>
    </row>
    <row r="12">
      <c r="A12" s="4" t="n">
        <v>9</v>
      </c>
      <c r="B12" s="5" t="inlineStr">
        <is>
          <t>Frank Neumann</t>
        </is>
      </c>
      <c r="C12" s="5" t="inlineStr">
        <is>
          <t>Ahornallee 11, Stuttgart</t>
        </is>
      </c>
      <c r="D12" s="4" t="n">
        <v>58</v>
      </c>
      <c r="E12" s="31" t="n">
        <v>690</v>
      </c>
      <c r="F12" s="31" t="n">
        <v>175</v>
      </c>
      <c r="G12" s="31">
        <f>E12+F12</f>
        <v/>
      </c>
      <c r="H12" s="32" t="inlineStr">
        <is>
          <t>01.04.2023</t>
        </is>
      </c>
      <c r="I12" s="8" t="n">
        <v>68</v>
      </c>
      <c r="J12" s="8" t="n">
        <v>8</v>
      </c>
      <c r="K12" s="8" t="inlineStr">
        <is>
          <t>Ja</t>
        </is>
      </c>
      <c r="L12" s="31" t="n">
        <v>2070</v>
      </c>
      <c r="M12" s="8">
        <f>IFERROR(VLOOKUP(I12,$B$21:$D$24,2,TRUE),"")</f>
        <v/>
      </c>
      <c r="N12" s="9">
        <f>IFERROR(VLOOKUP(I12,$B$21:$D$24,3,TRUE),0)</f>
        <v/>
      </c>
      <c r="O12" s="31">
        <f>G12*12*N12</f>
        <v/>
      </c>
      <c r="P12" s="31">
        <f>MAX(0,O12-L12)</f>
        <v/>
      </c>
    </row>
    <row r="13">
      <c r="A13" s="10" t="n">
        <v>10</v>
      </c>
      <c r="B13" s="11" t="inlineStr">
        <is>
          <t>Sandra Braun</t>
        </is>
      </c>
      <c r="C13" s="11" t="inlineStr">
        <is>
          <t>Parkstraße 18, Hannover</t>
        </is>
      </c>
      <c r="D13" s="10" t="n">
        <v>80</v>
      </c>
      <c r="E13" s="31" t="n">
        <v>980</v>
      </c>
      <c r="F13" s="31" t="n">
        <v>260</v>
      </c>
      <c r="G13" s="31">
        <f>E13+F13</f>
        <v/>
      </c>
      <c r="H13" s="33" t="inlineStr">
        <is>
          <t>01.10.2022</t>
        </is>
      </c>
      <c r="I13" s="8" t="n">
        <v>85</v>
      </c>
      <c r="J13" s="8" t="n">
        <v>0</v>
      </c>
      <c r="K13" s="8" t="inlineStr">
        <is>
          <t>Ja</t>
        </is>
      </c>
      <c r="L13" s="31" t="n">
        <v>2940</v>
      </c>
      <c r="M13" s="8">
        <f>IFERROR(VLOOKUP(I13,$B$21:$D$24,2,TRUE),"")</f>
        <v/>
      </c>
      <c r="N13" s="9">
        <f>IFERROR(VLOOKUP(I13,$B$21:$D$24,3,TRUE),0)</f>
        <v/>
      </c>
      <c r="O13" s="31">
        <f>G13*12*N13</f>
        <v/>
      </c>
      <c r="P13" s="31">
        <f>MAX(0,O13-L13)</f>
        <v/>
      </c>
    </row>
    <row r="14">
      <c r="A14" s="13" t="n"/>
      <c r="B14" s="13" t="inlineStr">
        <is>
          <t>GESAMT / DURCHSCHNITT</t>
        </is>
      </c>
      <c r="C14" s="34" t="n"/>
      <c r="D14" s="13" t="n"/>
      <c r="E14" s="35">
        <f>SUM(E4:E13)</f>
        <v/>
      </c>
      <c r="F14" s="35">
        <f>SUM(F4:F13)</f>
        <v/>
      </c>
      <c r="G14" s="35">
        <f>SUM(G4:G13)</f>
        <v/>
      </c>
      <c r="H14" s="13" t="n"/>
      <c r="I14" s="15">
        <f>AVERAGE(I4:I13)</f>
        <v/>
      </c>
      <c r="J14" s="13" t="n"/>
      <c r="K14" s="13" t="n"/>
      <c r="L14" s="35">
        <f>SUM(L4:L13)</f>
        <v/>
      </c>
      <c r="M14" s="13" t="n"/>
      <c r="N14" s="13" t="n"/>
      <c r="O14" s="35">
        <f>SUM(O4:O13)</f>
        <v/>
      </c>
      <c r="P14" s="35">
        <f>SUM(P4:P13)</f>
        <v/>
      </c>
    </row>
    <row r="15"/>
    <row r="16"/>
    <row r="17"/>
    <row r="18"/>
    <row r="19">
      <c r="B19" s="16" t="inlineStr">
        <is>
          <t>Risikotabelle (Score-Schwellenwerte)</t>
        </is>
      </c>
    </row>
    <row r="20">
      <c r="B20" s="17" t="inlineStr">
        <is>
          <t>Score ab</t>
        </is>
      </c>
      <c r="C20" s="17" t="inlineStr">
        <is>
          <t>Risikoklasse</t>
        </is>
      </c>
      <c r="D20" s="17" t="inlineStr">
        <is>
          <t>Ausfallwahrscheinlichkeit</t>
        </is>
      </c>
    </row>
    <row r="21">
      <c r="B21" s="4" t="n">
        <v>0</v>
      </c>
      <c r="C21" s="4" t="inlineStr">
        <is>
          <t>Hoch</t>
        </is>
      </c>
      <c r="D21" s="18" t="n">
        <v>0.35</v>
      </c>
    </row>
    <row r="22">
      <c r="B22" s="10" t="n">
        <v>40</v>
      </c>
      <c r="C22" s="10" t="inlineStr">
        <is>
          <t>Erhöht</t>
        </is>
      </c>
      <c r="D22" s="19" t="n">
        <v>0.18</v>
      </c>
    </row>
    <row r="23">
      <c r="B23" s="4" t="n">
        <v>60</v>
      </c>
      <c r="C23" s="4" t="inlineStr">
        <is>
          <t>Mittel</t>
        </is>
      </c>
      <c r="D23" s="18" t="n">
        <v>0.08</v>
      </c>
    </row>
    <row r="24">
      <c r="B24" s="10" t="n">
        <v>80</v>
      </c>
      <c r="C24" s="10" t="inlineStr">
        <is>
          <t>Niedrig</t>
        </is>
      </c>
      <c r="D24" s="19" t="n">
        <v>0.02</v>
      </c>
    </row>
  </sheetData>
  <mergeCells count="2">
    <mergeCell ref="A1:P1"/>
    <mergeCell ref="B14:C14"/>
  </mergeCells>
  <conditionalFormatting sqref="M4:M13">
    <cfRule type="expression" priority="1" dxfId="0" stopIfTrue="1">
      <formula>$M4="Hoch"</formula>
    </cfRule>
    <cfRule type="expression" priority="2" dxfId="1" stopIfTrue="1">
      <formula>$M4="Erhöht"</formula>
    </cfRule>
    <cfRule type="expression" priority="3" dxfId="2" stopIfTrue="1">
      <formula>$M4="Niedrig"</formula>
    </cfRule>
  </conditionalFormatting>
  <conditionalFormatting sqref="K4:K13">
    <cfRule type="cellIs" priority="4" operator="equal" dxfId="0">
      <formula>"Nein"</formula>
    </cfRule>
  </conditionalFormatting>
  <dataValidations count="1">
    <dataValidation sqref="K4:K13" showErrorMessage="1" showInputMessage="1" allowBlank="1" type="list">
      <formula1>"Ja,Nein"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cols>
    <col width="3" customWidth="1" min="1" max="1"/>
    <col width="34" customWidth="1" min="2" max="2"/>
    <col width="20" customWidth="1" min="3" max="3"/>
    <col width="4" customWidth="1" min="4" max="4"/>
    <col width="13" customWidth="1" min="5" max="5"/>
    <col width="13" customWidth="1" min="6" max="6"/>
    <col width="13" customWidth="1" min="7" max="7"/>
    <col width="13" customWidth="1" min="8" max="8"/>
    <col width="13" customWidth="1" min="9" max="9"/>
    <col width="13" customWidth="1" min="10" max="10"/>
    <col width="13" customWidth="1" min="11" max="11"/>
  </cols>
  <sheetData>
    <row r="1" ht="26" customHeight="1">
      <c r="A1" s="20" t="inlineStr">
        <is>
          <t>Auswertung – Mietausfallrisiko Portfolio</t>
        </is>
      </c>
    </row>
    <row r="2"/>
    <row r="3">
      <c r="B3" s="3" t="inlineStr">
        <is>
          <t>Kennzahl</t>
        </is>
      </c>
      <c r="C3" s="3" t="inlineStr">
        <is>
          <t>Wert</t>
        </is>
      </c>
    </row>
    <row r="4">
      <c r="B4" s="5" t="inlineStr">
        <is>
          <t>Anzahl Mietverhältnisse</t>
        </is>
      </c>
      <c r="C4" s="21">
        <f>COUNTA(Mietausfallrisiko!B4:B13)</f>
        <v/>
      </c>
    </row>
    <row r="5">
      <c r="B5" s="11" t="inlineStr">
        <is>
          <t>Jahres-Kaltmiete gesamt</t>
        </is>
      </c>
      <c r="C5" s="36">
        <f>Mietausfallrisiko!E14*12</f>
        <v/>
      </c>
    </row>
    <row r="6">
      <c r="B6" s="5" t="inlineStr">
        <is>
          <t>Jahres-Warmmiete gesamt</t>
        </is>
      </c>
      <c r="C6" s="37">
        <f>Mietausfallrisiko!G14*12</f>
        <v/>
      </c>
    </row>
    <row r="7">
      <c r="B7" s="11" t="inlineStr">
        <is>
          <t>Erw. Mietausfall gesamt/Jahr</t>
        </is>
      </c>
      <c r="C7" s="36">
        <f>Mietausfallrisiko!O14</f>
        <v/>
      </c>
    </row>
    <row r="8">
      <c r="B8" s="5" t="inlineStr">
        <is>
          <t>Anteil Mietausfall an Warmmiete</t>
        </is>
      </c>
      <c r="C8" s="24">
        <f>IFERROR(Mietausfallrisiko!O14/(Mietausfallrisiko!G14*12),0)</f>
        <v/>
      </c>
    </row>
    <row r="9">
      <c r="B9" s="11" t="inlineStr">
        <is>
          <t>Durchschnittlicher Bonitäts-Score</t>
        </is>
      </c>
      <c r="C9" s="25">
        <f>Mietausfallrisiko!I14</f>
        <v/>
      </c>
    </row>
    <row r="10">
      <c r="B10" s="5" t="inlineStr">
        <is>
          <t>Anzahl Hochrisiko-Mieter</t>
        </is>
      </c>
      <c r="C10" s="21">
        <f>COUNTIF(Mietausfallrisiko!M4:M13,"Hoch")</f>
        <v/>
      </c>
    </row>
    <row r="11">
      <c r="B11" s="11" t="inlineStr">
        <is>
          <t>Gesamte Kautionsdeckung €</t>
        </is>
      </c>
      <c r="C11" s="36">
        <f>Mietausfallrisiko!L14</f>
        <v/>
      </c>
    </row>
    <row r="12">
      <c r="B12" s="5" t="inlineStr">
        <is>
          <t>Empfohlene Gesamtrücklage €</t>
        </is>
      </c>
      <c r="C12" s="37">
        <f>Mietausfallrisiko!P14</f>
        <v/>
      </c>
    </row>
    <row r="13"/>
    <row r="14"/>
    <row r="15">
      <c r="B15" s="26" t="inlineStr">
        <is>
          <t>Risikoklasse</t>
        </is>
      </c>
      <c r="C15" s="26" t="inlineStr">
        <is>
          <t>Anzahl Mieter</t>
        </is>
      </c>
    </row>
    <row r="16">
      <c r="B16" s="27" t="inlineStr">
        <is>
          <t>Hoch</t>
        </is>
      </c>
      <c r="C16" s="27">
        <f>COUNTIF(Mietausfallrisiko!$M$4:$M$13,"Hoch")</f>
        <v/>
      </c>
    </row>
    <row r="17">
      <c r="B17" s="28" t="inlineStr">
        <is>
          <t>Erhöht</t>
        </is>
      </c>
      <c r="C17" s="28">
        <f>COUNTIF(Mietausfallrisiko!$M$4:$M$13,"Erhöht")</f>
        <v/>
      </c>
    </row>
    <row r="18">
      <c r="B18" s="27" t="inlineStr">
        <is>
          <t>Mittel</t>
        </is>
      </c>
      <c r="C18" s="27">
        <f>COUNTIF(Mietausfallrisiko!$M$4:$M$13,"Mittel")</f>
        <v/>
      </c>
    </row>
    <row r="19">
      <c r="B19" s="28" t="inlineStr">
        <is>
          <t>Niedrig</t>
        </is>
      </c>
      <c r="C19" s="28">
        <f>COUNTIF(Mietausfallrisiko!$M$4:$M$13,"Niedrig")</f>
        <v/>
      </c>
    </row>
  </sheetData>
  <mergeCells count="1">
    <mergeCell ref="A1:H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26" customWidth="1" min="1" max="1"/>
    <col width="26" customWidth="1" min="2" max="2"/>
    <col width="26" customWidth="1" min="3" max="3"/>
    <col width="26" customWidth="1" min="4" max="4"/>
  </cols>
  <sheetData>
    <row r="1" ht="26" customHeight="1">
      <c r="A1" s="20" t="inlineStr">
        <is>
          <t>Anleitung zur Mietausfallrisiko-Kalkulation</t>
        </is>
      </c>
    </row>
    <row r="2" ht="60" customHeight="1">
      <c r="A2" s="29" t="inlineStr">
        <is>
          <t>Diese Arbeitsmappe unterstützt Vermieter, Hausverwalter und Kapitalanleger dabei, das Mietausfallrisiko eines Wohnungsportfolios systematisch zu erfassen und finanziell zu bewerten. Bitte tragen Sie Ihre eigenen Daten in die gelb hinterlegten Felder auf dem Tabellenblatt "Mietausfallrisiko" ein. Alle weißen/farbig markierten Formelfelder berechnen sich automatisch.</t>
        </is>
      </c>
    </row>
    <row r="3"/>
    <row r="4">
      <c r="A4" s="30" t="inlineStr">
        <is>
          <t>Mietausfallrisiko</t>
        </is>
      </c>
    </row>
    <row r="5" ht="55" customHeight="1">
      <c r="A5" s="29" t="inlineStr">
        <is>
          <t>Enthält je Zeile ein Mietverhältnis mit Wohnfläche, Kalt- und Warmmiete, Bonitäts-Score, Zahlungsverzug der letzten 12 Monate, Kaution sowie automatisch berechneter Risikoklasse, Ausfallwahrscheinlichkeit, erwartetem jährlichem Mietausfall und empfohlener Rücklage. Die Risikotabelle unten im Blatt (Zeilen 20-24) steuert die Berechnung per VLOOKUP und kann bei Bedarf angepasst werden.</t>
        </is>
      </c>
    </row>
    <row r="6"/>
    <row r="7">
      <c r="A7" s="30" t="inlineStr">
        <is>
          <t>Auswertung</t>
        </is>
      </c>
    </row>
    <row r="8" ht="55" customHeight="1">
      <c r="A8" s="29" t="inlineStr">
        <is>
          <t>Zeigt zusammengefasste Kennzahlen des gesamten Portfolios sowie zwei Diagramme: einen Balkenvergleich von Warmmiete und erwartetem Mietausfall je Mieter sowie ein Kreisdiagramm zur Verteilung der Risikoklassen.</t>
        </is>
      </c>
    </row>
    <row r="9"/>
    <row r="10">
      <c r="A10" s="30" t="inlineStr">
        <is>
          <t>Anleitung</t>
        </is>
      </c>
    </row>
    <row r="11" ht="55" customHeight="1">
      <c r="A11" s="29" t="inlineStr">
        <is>
          <t>Dieses Blatt beschreibt Aufbau und Nutzung der Arbeitsmappe.</t>
        </is>
      </c>
    </row>
    <row r="12"/>
    <row r="13">
      <c r="A13" s="30" t="inlineStr">
        <is>
          <t>Praxishinweise</t>
        </is>
      </c>
    </row>
    <row r="14" ht="32" customHeight="1">
      <c r="A14" s="29" t="inlineStr">
        <is>
          <t>• Als Bonitäts-Score können Auskünfte von Schufa/Creditreform, Gehaltsnachweise oder eine interne Bewertungsmatrix herangezogen werden.</t>
        </is>
      </c>
    </row>
    <row r="15" ht="32" customHeight="1">
      <c r="A15" s="29" t="inlineStr">
        <is>
          <t>• Üblich ist eine Kaution in Höhe von bis zu drei Kaltmieten (§ 551 BGB) – prüfen Sie, ob diese den erwarteten Mietausfall abdeckt.</t>
        </is>
      </c>
    </row>
    <row r="16" ht="32" customHeight="1">
      <c r="A16" s="29" t="inlineStr">
        <is>
          <t>• Bilden Sie für Objekte mit hoher Ausfallwahrscheinlichkeit eine gesonderte Instandhaltungs- und Mietausfallrücklage, z. B. über ein separates Rücklagenkonto.</t>
        </is>
      </c>
    </row>
    <row r="17" ht="32" customHeight="1">
      <c r="A17" s="29" t="inlineStr">
        <is>
          <t>• Aktualisieren Sie Score und Zahlungsverzug mindestens einmal jährlich oder nach jeder Mahnung.</t>
        </is>
      </c>
    </row>
  </sheetData>
  <mergeCells count="13">
    <mergeCell ref="A1:D1"/>
    <mergeCell ref="A2:D2"/>
    <mergeCell ref="A4:D4"/>
    <mergeCell ref="A5:D5"/>
    <mergeCell ref="A7:D7"/>
    <mergeCell ref="A8:D8"/>
    <mergeCell ref="A10:D10"/>
    <mergeCell ref="A11:D11"/>
    <mergeCell ref="A13:D13"/>
    <mergeCell ref="A14:D14"/>
    <mergeCell ref="A15:D15"/>
    <mergeCell ref="A16:D16"/>
    <mergeCell ref="A17:D17"/>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2026-07-14T11:05:04Z</dcterms:created>
  <dcterms:modified xmlns:dcterms="http://purl.org/dc/terms/" xmlns:xsi="http://www.w3.org/2001/XMLSchema-instance" xsi:type="dcterms:W3CDTF">2026-07-14T11:05:04Z</dcterms:modified>
</cp:coreProperties>
</file>