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utionsübersicht" sheetId="1" state="visible" r:id="rId1"/>
    <sheet xmlns:r="http://schemas.openxmlformats.org/officeDocument/2006/relationships" name="Ratenzahlungsplan" sheetId="2" state="visible" r:id="rId2"/>
    <sheet xmlns:r="http://schemas.openxmlformats.org/officeDocument/2006/relationships" name="Auswertung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,##0.00\ &quot;€&quot;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164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 wrapText="1"/>
    </xf>
    <xf numFmtId="0" fontId="5" fillId="5" borderId="1" pivotButton="0" quotePrefix="0" xfId="0"/>
    <xf numFmtId="0" fontId="2" fillId="5" borderId="1" pivotButton="0" quotePrefix="0" xfId="0"/>
    <xf numFmtId="165" fontId="2" fillId="5" borderId="1" pivotButton="0" quotePrefix="0" xfId="0"/>
    <xf numFmtId="164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4" fillId="2" borderId="1" pivotButton="0" quotePrefix="0" xfId="0"/>
    <xf numFmtId="0" fontId="0" fillId="0" borderId="4" pivotButton="0" quotePrefix="0" xfId="0"/>
    <xf numFmtId="0" fontId="2" fillId="3" borderId="1" pivotButton="0" quotePrefix="0" xfId="0"/>
    <xf numFmtId="1" fontId="3" fillId="3" borderId="1" pivotButton="0" quotePrefix="0" xfId="0"/>
    <xf numFmtId="0" fontId="2" fillId="4" borderId="1" pivotButton="0" quotePrefix="0" xfId="0"/>
    <xf numFmtId="165" fontId="3" fillId="4" borderId="1" pivotButton="0" quotePrefix="0" xfId="0"/>
    <xf numFmtId="165" fontId="3" fillId="3" borderId="1" pivotButton="0" quotePrefix="0" xfId="0"/>
    <xf numFmtId="166" fontId="3" fillId="3" borderId="1" pivotButton="0" quotePrefix="0" xfId="0"/>
    <xf numFmtId="0" fontId="4" fillId="5" borderId="0" pivotButton="0" quotePrefix="0" xfId="0"/>
    <xf numFmtId="0" fontId="0" fillId="5" borderId="0" pivotButton="0" quotePrefix="0" xfId="0"/>
    <xf numFmtId="0" fontId="3" fillId="3" borderId="1" pivotButton="0" quotePrefix="0" xfId="0"/>
    <xf numFmtId="0" fontId="3" fillId="4" borderId="1" pivotButton="0" quotePrefix="0" xfId="0"/>
    <xf numFmtId="0" fontId="4" fillId="5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0" borderId="0" pivotButton="0" quotePrefix="0" xfId="0"/>
    <xf numFmtId="165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2" fillId="5" borderId="1" pivotButton="0" quotePrefix="0" xfId="0"/>
    <xf numFmtId="164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pivotButton="0" quotePrefix="0" xfId="0"/>
    <xf numFmtId="165" fontId="3" fillId="3" borderId="1" pivotButton="0" quotePrefix="0" xfId="0"/>
    <xf numFmtId="166" fontId="3" fillId="3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DCFCE7"/>
          <bgColor rgb="00DCFCE7"/>
        </patternFill>
      </fill>
    </dxf>
    <dxf>
      <fill>
        <patternFill patternType="solid">
          <fgColor rgb="00FEF9C3"/>
          <bgColor rgb="00FEF9C3"/>
        </patternFill>
      </fill>
    </dxf>
    <dxf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Vereinbarte Kaution vs. bereits bezahlt je Mieter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'Auswertung'!B17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'Auswertung'!$A$18:$A$27</f>
            </numRef>
          </cat>
          <val>
            <numRef>
              <f>'Auswertung'!$B$18:$B$27</f>
            </numRef>
          </val>
        </ser>
        <ser>
          <idx val="1"/>
          <order val="1"/>
          <tx>
            <strRef>
              <f>'Auswertung'!C17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'Auswertung'!$A$18:$A$27</f>
            </numRef>
          </cat>
          <val>
            <numRef>
              <f>'Auswertung'!$C$18:$C$27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Statusverteilung der Kautionen</a:t>
            </a:r>
          </a:p>
        </rich>
      </tx>
    </title>
    <plotArea>
      <pieChart>
        <varyColors val="1"/>
        <ser>
          <idx val="0"/>
          <order val="0"/>
          <tx>
            <strRef>
              <f>'Auswertung'!B11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'Auswertung'!$A$12:$A$14</f>
            </numRef>
          </cat>
          <val>
            <numRef>
              <f>'Auswertung'!$B$12:$B$14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10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30" customWidth="1" min="3" max="3"/>
    <col width="14" customWidth="1" min="4" max="4"/>
    <col width="13" customWidth="1" min="5" max="5"/>
    <col width="20" customWidth="1" min="6" max="6"/>
    <col width="18" customWidth="1" min="7" max="7"/>
    <col width="12" customWidth="1" min="8" max="8"/>
    <col width="14" customWidth="1" min="9" max="9"/>
    <col width="16" customWidth="1" min="10" max="10"/>
    <col width="16" customWidth="1" min="11" max="11"/>
    <col width="20" customWidth="1" min="12" max="12"/>
  </cols>
  <sheetData>
    <row r="1" ht="26" customHeight="1">
      <c r="A1" s="1" t="inlineStr">
        <is>
          <t>Kautionsübersicht – Ratenzahlung der Mieter</t>
        </is>
      </c>
    </row>
    <row r="2">
      <c r="A2" s="2" t="inlineStr">
        <is>
          <t>Stand:</t>
        </is>
      </c>
      <c r="B2" s="30" t="n">
        <v>46217</v>
      </c>
    </row>
    <row r="3">
      <c r="A3" s="4" t="inlineStr">
        <is>
          <t>Nr.</t>
        </is>
      </c>
      <c r="B3" s="4" t="inlineStr">
        <is>
          <t>Mieter</t>
        </is>
      </c>
      <c r="C3" s="4" t="inlineStr">
        <is>
          <t>Wohnung / Adresse</t>
        </is>
      </c>
      <c r="D3" s="4" t="inlineStr">
        <is>
          <t>Wohnfläche (m²)</t>
        </is>
      </c>
      <c r="E3" s="4" t="inlineStr">
        <is>
          <t>Kaltmiete (€)</t>
        </is>
      </c>
      <c r="F3" s="4" t="inlineStr">
        <is>
          <t>Gesetzl. Maximum (3x Kaltmiete)</t>
        </is>
      </c>
      <c r="G3" s="4" t="inlineStr">
        <is>
          <t>Vereinbarte Kaution (€)</t>
        </is>
      </c>
      <c r="H3" s="4" t="inlineStr">
        <is>
          <t>Anzahl Raten</t>
        </is>
      </c>
      <c r="I3" s="4" t="inlineStr">
        <is>
          <t>Rate pro Monat (€)</t>
        </is>
      </c>
      <c r="J3" s="4" t="inlineStr">
        <is>
          <t>Bereits bezahlt (€)</t>
        </is>
      </c>
      <c r="K3" s="4" t="inlineStr">
        <is>
          <t>Offener Betrag (€)</t>
        </is>
      </c>
      <c r="L3" s="4" t="inlineStr">
        <is>
          <t>Status</t>
        </is>
      </c>
    </row>
    <row r="4">
      <c r="A4" s="5" t="n">
        <v>1</v>
      </c>
      <c r="B4" s="6" t="inlineStr">
        <is>
          <t>Thomas Becker</t>
        </is>
      </c>
      <c r="C4" s="6" t="inlineStr">
        <is>
          <t>Hauptstraße 12, Berlin</t>
        </is>
      </c>
      <c r="D4" s="5" t="n">
        <v>68</v>
      </c>
      <c r="E4" s="31" t="n">
        <v>780</v>
      </c>
      <c r="F4" s="31">
        <f>E4*3</f>
        <v/>
      </c>
      <c r="G4" s="31">
        <f>E4*3</f>
        <v/>
      </c>
      <c r="H4" s="5" t="n">
        <v>3</v>
      </c>
      <c r="I4" s="31">
        <f>IFERROR(G4/H4,0)</f>
        <v/>
      </c>
      <c r="J4" s="31">
        <f>IFERROR(SUMIF(Ratenzahlungsplan!$B$4:$B$33,B4,Ratenzahlungsplan!$G$4:$G$33),0)</f>
        <v/>
      </c>
      <c r="K4" s="31">
        <f>G4-J4</f>
        <v/>
      </c>
      <c r="L4" s="5">
        <f>IF(K4&lt;=0,"Vollständig bezahlt",IF(J4&gt;0,"Teilweise bezahlt","Ausstehend"))</f>
        <v/>
      </c>
    </row>
    <row r="5">
      <c r="A5" s="8" t="n">
        <v>2</v>
      </c>
      <c r="B5" s="9" t="inlineStr">
        <is>
          <t>Sabine Müller</t>
        </is>
      </c>
      <c r="C5" s="9" t="inlineStr">
        <is>
          <t>Lindenallee 7, München</t>
        </is>
      </c>
      <c r="D5" s="8" t="n">
        <v>82</v>
      </c>
      <c r="E5" s="32" t="n">
        <v>1150</v>
      </c>
      <c r="F5" s="32">
        <f>E5*3</f>
        <v/>
      </c>
      <c r="G5" s="32">
        <f>E5*3</f>
        <v/>
      </c>
      <c r="H5" s="8" t="n">
        <v>3</v>
      </c>
      <c r="I5" s="32">
        <f>IFERROR(G5/H5,0)</f>
        <v/>
      </c>
      <c r="J5" s="32">
        <f>IFERROR(SUMIF(Ratenzahlungsplan!$B$4:$B$33,B5,Ratenzahlungsplan!$G$4:$G$33),0)</f>
        <v/>
      </c>
      <c r="K5" s="32">
        <f>G5-J5</f>
        <v/>
      </c>
      <c r="L5" s="8">
        <f>IF(K5&lt;=0,"Vollständig bezahlt",IF(J5&gt;0,"Teilweise bezahlt","Ausstehend"))</f>
        <v/>
      </c>
    </row>
    <row r="6">
      <c r="A6" s="5" t="n">
        <v>3</v>
      </c>
      <c r="B6" s="6" t="inlineStr">
        <is>
          <t>Andreas Schneider</t>
        </is>
      </c>
      <c r="C6" s="6" t="inlineStr">
        <is>
          <t>Goethestraße 45, Hamburg</t>
        </is>
      </c>
      <c r="D6" s="5" t="n">
        <v>60</v>
      </c>
      <c r="E6" s="31" t="n">
        <v>690</v>
      </c>
      <c r="F6" s="31">
        <f>E6*3</f>
        <v/>
      </c>
      <c r="G6" s="31">
        <f>E6*3</f>
        <v/>
      </c>
      <c r="H6" s="5" t="n">
        <v>3</v>
      </c>
      <c r="I6" s="31">
        <f>IFERROR(G6/H6,0)</f>
        <v/>
      </c>
      <c r="J6" s="31">
        <f>IFERROR(SUMIF(Ratenzahlungsplan!$B$4:$B$33,B6,Ratenzahlungsplan!$G$4:$G$33),0)</f>
        <v/>
      </c>
      <c r="K6" s="31">
        <f>G6-J6</f>
        <v/>
      </c>
      <c r="L6" s="5">
        <f>IF(K6&lt;=0,"Vollständig bezahlt",IF(J6&gt;0,"Teilweise bezahlt","Ausstehend"))</f>
        <v/>
      </c>
    </row>
    <row r="7">
      <c r="A7" s="8" t="n">
        <v>4</v>
      </c>
      <c r="B7" s="9" t="inlineStr">
        <is>
          <t>Petra Wagner</t>
        </is>
      </c>
      <c r="C7" s="9" t="inlineStr">
        <is>
          <t>Bahnhofstraße 3, Köln</t>
        </is>
      </c>
      <c r="D7" s="8" t="n">
        <v>74</v>
      </c>
      <c r="E7" s="32" t="n">
        <v>890</v>
      </c>
      <c r="F7" s="32">
        <f>E7*3</f>
        <v/>
      </c>
      <c r="G7" s="32">
        <f>E7*3</f>
        <v/>
      </c>
      <c r="H7" s="8" t="n">
        <v>3</v>
      </c>
      <c r="I7" s="32">
        <f>IFERROR(G7/H7,0)</f>
        <v/>
      </c>
      <c r="J7" s="32">
        <f>IFERROR(SUMIF(Ratenzahlungsplan!$B$4:$B$33,B7,Ratenzahlungsplan!$G$4:$G$33),0)</f>
        <v/>
      </c>
      <c r="K7" s="32">
        <f>G7-J7</f>
        <v/>
      </c>
      <c r="L7" s="8">
        <f>IF(K7&lt;=0,"Vollständig bezahlt",IF(J7&gt;0,"Teilweise bezahlt","Ausstehend"))</f>
        <v/>
      </c>
    </row>
    <row r="8">
      <c r="A8" s="5" t="n">
        <v>5</v>
      </c>
      <c r="B8" s="6" t="inlineStr">
        <is>
          <t>Michael Hoffmann</t>
        </is>
      </c>
      <c r="C8" s="6" t="inlineStr">
        <is>
          <t>Schillerstraße 21, Frankfurt am Main</t>
        </is>
      </c>
      <c r="D8" s="5" t="n">
        <v>95</v>
      </c>
      <c r="E8" s="31" t="n">
        <v>1200</v>
      </c>
      <c r="F8" s="31">
        <f>E8*3</f>
        <v/>
      </c>
      <c r="G8" s="31">
        <f>E8*3</f>
        <v/>
      </c>
      <c r="H8" s="5" t="n">
        <v>3</v>
      </c>
      <c r="I8" s="31">
        <f>IFERROR(G8/H8,0)</f>
        <v/>
      </c>
      <c r="J8" s="31">
        <f>IFERROR(SUMIF(Ratenzahlungsplan!$B$4:$B$33,B8,Ratenzahlungsplan!$G$4:$G$33),0)</f>
        <v/>
      </c>
      <c r="K8" s="31">
        <f>G8-J8</f>
        <v/>
      </c>
      <c r="L8" s="5">
        <f>IF(K8&lt;=0,"Vollständig bezahlt",IF(J8&gt;0,"Teilweise bezahlt","Ausstehend"))</f>
        <v/>
      </c>
    </row>
    <row r="9">
      <c r="A9" s="8" t="n">
        <v>6</v>
      </c>
      <c r="B9" s="9" t="inlineStr">
        <is>
          <t>Julia Richter</t>
        </is>
      </c>
      <c r="C9" s="9" t="inlineStr">
        <is>
          <t>Rosenweg 9, Leipzig</t>
        </is>
      </c>
      <c r="D9" s="8" t="n">
        <v>65</v>
      </c>
      <c r="E9" s="32" t="n">
        <v>650</v>
      </c>
      <c r="F9" s="32">
        <f>E9*3</f>
        <v/>
      </c>
      <c r="G9" s="32">
        <f>E9*3</f>
        <v/>
      </c>
      <c r="H9" s="8" t="n">
        <v>3</v>
      </c>
      <c r="I9" s="32">
        <f>IFERROR(G9/H9,0)</f>
        <v/>
      </c>
      <c r="J9" s="32">
        <f>IFERROR(SUMIF(Ratenzahlungsplan!$B$4:$B$33,B9,Ratenzahlungsplan!$G$4:$G$33),0)</f>
        <v/>
      </c>
      <c r="K9" s="32">
        <f>G9-J9</f>
        <v/>
      </c>
      <c r="L9" s="8">
        <f>IF(K9&lt;=0,"Vollständig bezahlt",IF(J9&gt;0,"Teilweise bezahlt","Ausstehend"))</f>
        <v/>
      </c>
    </row>
    <row r="10">
      <c r="A10" s="5" t="n">
        <v>7</v>
      </c>
      <c r="B10" s="6" t="inlineStr">
        <is>
          <t>Stefan Klein</t>
        </is>
      </c>
      <c r="C10" s="6" t="inlineStr">
        <is>
          <t>Am Stadtpark 5, Dresden</t>
        </is>
      </c>
      <c r="D10" s="5" t="n">
        <v>71</v>
      </c>
      <c r="E10" s="31" t="n">
        <v>760</v>
      </c>
      <c r="F10" s="31">
        <f>E10*3</f>
        <v/>
      </c>
      <c r="G10" s="31">
        <f>E10*3</f>
        <v/>
      </c>
      <c r="H10" s="5" t="n">
        <v>3</v>
      </c>
      <c r="I10" s="31">
        <f>IFERROR(G10/H10,0)</f>
        <v/>
      </c>
      <c r="J10" s="31">
        <f>IFERROR(SUMIF(Ratenzahlungsplan!$B$4:$B$33,B10,Ratenzahlungsplan!$G$4:$G$33),0)</f>
        <v/>
      </c>
      <c r="K10" s="31">
        <f>G10-J10</f>
        <v/>
      </c>
      <c r="L10" s="5">
        <f>IF(K10&lt;=0,"Vollständig bezahlt",IF(J10&gt;0,"Teilweise bezahlt","Ausstehend"))</f>
        <v/>
      </c>
    </row>
    <row r="11">
      <c r="A11" s="8" t="n">
        <v>8</v>
      </c>
      <c r="B11" s="9" t="inlineStr">
        <is>
          <t>Nicole Bauer</t>
        </is>
      </c>
      <c r="C11" s="9" t="inlineStr">
        <is>
          <t>Kirchgasse 14, Stuttgart</t>
        </is>
      </c>
      <c r="D11" s="8" t="n">
        <v>78</v>
      </c>
      <c r="E11" s="32" t="n">
        <v>980</v>
      </c>
      <c r="F11" s="32">
        <f>E11*3</f>
        <v/>
      </c>
      <c r="G11" s="32">
        <f>E11*3</f>
        <v/>
      </c>
      <c r="H11" s="8" t="n">
        <v>3</v>
      </c>
      <c r="I11" s="32">
        <f>IFERROR(G11/H11,0)</f>
        <v/>
      </c>
      <c r="J11" s="32">
        <f>IFERROR(SUMIF(Ratenzahlungsplan!$B$4:$B$33,B11,Ratenzahlungsplan!$G$4:$G$33),0)</f>
        <v/>
      </c>
      <c r="K11" s="32">
        <f>G11-J11</f>
        <v/>
      </c>
      <c r="L11" s="8">
        <f>IF(K11&lt;=0,"Vollständig bezahlt",IF(J11&gt;0,"Teilweise bezahlt","Ausstehend"))</f>
        <v/>
      </c>
    </row>
    <row r="12">
      <c r="A12" s="5" t="n">
        <v>9</v>
      </c>
      <c r="B12" s="6" t="inlineStr">
        <is>
          <t>Markus Zimmermann</t>
        </is>
      </c>
      <c r="C12" s="6" t="inlineStr">
        <is>
          <t>Wiesenweg 8, Düsseldorf</t>
        </is>
      </c>
      <c r="D12" s="5" t="n">
        <v>88</v>
      </c>
      <c r="E12" s="31" t="n">
        <v>1050</v>
      </c>
      <c r="F12" s="31">
        <f>E12*3</f>
        <v/>
      </c>
      <c r="G12" s="31">
        <f>E12*3</f>
        <v/>
      </c>
      <c r="H12" s="5" t="n">
        <v>3</v>
      </c>
      <c r="I12" s="31">
        <f>IFERROR(G12/H12,0)</f>
        <v/>
      </c>
      <c r="J12" s="31">
        <f>IFERROR(SUMIF(Ratenzahlungsplan!$B$4:$B$33,B12,Ratenzahlungsplan!$G$4:$G$33),0)</f>
        <v/>
      </c>
      <c r="K12" s="31">
        <f>G12-J12</f>
        <v/>
      </c>
      <c r="L12" s="5">
        <f>IF(K12&lt;=0,"Vollständig bezahlt",IF(J12&gt;0,"Teilweise bezahlt","Ausstehend"))</f>
        <v/>
      </c>
    </row>
    <row r="13">
      <c r="A13" s="8" t="n">
        <v>10</v>
      </c>
      <c r="B13" s="9" t="inlineStr">
        <is>
          <t>Anna Krüger</t>
        </is>
      </c>
      <c r="C13" s="9" t="inlineStr">
        <is>
          <t>Bergstraße 33, Nürnberg</t>
        </is>
      </c>
      <c r="D13" s="8" t="n">
        <v>63</v>
      </c>
      <c r="E13" s="32" t="n">
        <v>700</v>
      </c>
      <c r="F13" s="32">
        <f>E13*3</f>
        <v/>
      </c>
      <c r="G13" s="32">
        <f>E13*3</f>
        <v/>
      </c>
      <c r="H13" s="8" t="n">
        <v>3</v>
      </c>
      <c r="I13" s="32">
        <f>IFERROR(G13/H13,0)</f>
        <v/>
      </c>
      <c r="J13" s="32">
        <f>IFERROR(SUMIF(Ratenzahlungsplan!$B$4:$B$33,B13,Ratenzahlungsplan!$G$4:$G$33),0)</f>
        <v/>
      </c>
      <c r="K13" s="32">
        <f>G13-J13</f>
        <v/>
      </c>
      <c r="L13" s="8">
        <f>IF(K13&lt;=0,"Vollständig bezahlt",IF(J13&gt;0,"Teilweise bezahlt","Ausstehend"))</f>
        <v/>
      </c>
    </row>
    <row r="14">
      <c r="A14" s="11" t="n"/>
      <c r="B14" s="12" t="inlineStr">
        <is>
          <t>Summe / Gesamt</t>
        </is>
      </c>
      <c r="C14" s="11" t="n"/>
      <c r="D14" s="11" t="n"/>
      <c r="E14" s="11" t="n"/>
      <c r="F14" s="11" t="n"/>
      <c r="G14" s="33">
        <f>SUM(G4:G13)</f>
        <v/>
      </c>
      <c r="H14" s="11" t="n"/>
      <c r="I14" s="33">
        <f>SUM(I4:I13)</f>
        <v/>
      </c>
      <c r="J14" s="33">
        <f>SUM(J4:J13)</f>
        <v/>
      </c>
      <c r="K14" s="33">
        <f>SUM(K4:K13)</f>
        <v/>
      </c>
      <c r="L14" s="11" t="n"/>
    </row>
  </sheetData>
  <mergeCells count="1">
    <mergeCell ref="A1:L1"/>
  </mergeCells>
  <conditionalFormatting sqref="L4:L13">
    <cfRule type="expression" priority="1" dxfId="0" stopIfTrue="1">
      <formula>L4="Vollständig bezahlt"</formula>
    </cfRule>
    <cfRule type="expression" priority="2" dxfId="1" stopIfTrue="1">
      <formula>L4="Teilweise bezahlt"</formula>
    </cfRule>
    <cfRule type="expression" priority="3" dxfId="2" stopIfTrue="1">
      <formula>L4="Ausstehend"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9" customWidth="1" min="3" max="3"/>
    <col width="13" customWidth="1" min="4" max="4"/>
    <col width="13" customWidth="1" min="5" max="5"/>
    <col width="13" customWidth="1" min="6" max="6"/>
    <col width="16" customWidth="1" min="7" max="7"/>
    <col width="14" customWidth="1" min="8" max="8"/>
    <col width="13" customWidth="1" min="9" max="9"/>
  </cols>
  <sheetData>
    <row r="1" ht="26" customHeight="1">
      <c r="A1" s="1" t="inlineStr">
        <is>
          <t>Ratenzahlungsplan der Kaution je Mieter (max. 3 Raten gemäß § 551 BGB)</t>
        </is>
      </c>
    </row>
    <row r="2"/>
    <row r="3">
      <c r="A3" s="4" t="inlineStr">
        <is>
          <t>Nr.</t>
        </is>
      </c>
      <c r="B3" s="4" t="inlineStr">
        <is>
          <t>Mieter</t>
        </is>
      </c>
      <c r="C3" s="4" t="inlineStr">
        <is>
          <t>Rate Nr.</t>
        </is>
      </c>
      <c r="D3" s="4" t="inlineStr">
        <is>
          <t>Fällig am</t>
        </is>
      </c>
      <c r="E3" s="4" t="inlineStr">
        <is>
          <t>Betrag (€)</t>
        </is>
      </c>
      <c r="F3" s="4" t="inlineStr">
        <is>
          <t>Bezahlt am</t>
        </is>
      </c>
      <c r="G3" s="4" t="inlineStr">
        <is>
          <t>Bezahlter Betrag (€)</t>
        </is>
      </c>
      <c r="H3" s="4" t="inlineStr">
        <is>
          <t>Status</t>
        </is>
      </c>
      <c r="I3" s="4" t="inlineStr">
        <is>
          <t>Differenz (€)</t>
        </is>
      </c>
    </row>
    <row r="4">
      <c r="A4" s="5" t="n">
        <v>1</v>
      </c>
      <c r="B4" s="6" t="inlineStr">
        <is>
          <t>Thomas Becker</t>
        </is>
      </c>
      <c r="C4" s="5" t="n">
        <v>1</v>
      </c>
      <c r="D4" s="34" t="n">
        <v>46082</v>
      </c>
      <c r="E4" s="31">
        <f>Kautionsübersicht!$I$4</f>
        <v/>
      </c>
      <c r="F4" s="34" t="n">
        <v>46081</v>
      </c>
      <c r="G4" s="31">
        <f>ROUND(E4*1.0,2)</f>
        <v/>
      </c>
      <c r="H4" s="5">
        <f>IF(G4&gt;=E4,"Bezahlt",IF(G4&gt;0,"Teilweise",IF(TODAY()&gt;D4,"Überfällig","Ausstehend")))</f>
        <v/>
      </c>
      <c r="I4" s="31">
        <f>E4-G4</f>
        <v/>
      </c>
    </row>
    <row r="5">
      <c r="A5" s="5" t="n">
        <v>2</v>
      </c>
      <c r="B5" s="6" t="inlineStr">
        <is>
          <t>Thomas Becker</t>
        </is>
      </c>
      <c r="C5" s="5" t="n">
        <v>2</v>
      </c>
      <c r="D5" s="34" t="n">
        <v>46113</v>
      </c>
      <c r="E5" s="31">
        <f>Kautionsübersicht!$I$4</f>
        <v/>
      </c>
      <c r="F5" s="34" t="n">
        <v>46111</v>
      </c>
      <c r="G5" s="31">
        <f>ROUND(E5*1.0,2)</f>
        <v/>
      </c>
      <c r="H5" s="5">
        <f>IF(G5&gt;=E5,"Bezahlt",IF(G5&gt;0,"Teilweise",IF(TODAY()&gt;D5,"Überfällig","Ausstehend")))</f>
        <v/>
      </c>
      <c r="I5" s="31">
        <f>E5-G5</f>
        <v/>
      </c>
    </row>
    <row r="6">
      <c r="A6" s="5" t="n">
        <v>3</v>
      </c>
      <c r="B6" s="6" t="inlineStr">
        <is>
          <t>Thomas Becker</t>
        </is>
      </c>
      <c r="C6" s="5" t="n">
        <v>3</v>
      </c>
      <c r="D6" s="34" t="n">
        <v>46143</v>
      </c>
      <c r="E6" s="31">
        <f>Kautionsübersicht!$I$4</f>
        <v/>
      </c>
      <c r="F6" s="34" t="n">
        <v>46144</v>
      </c>
      <c r="G6" s="31">
        <f>ROUND(E6*1.0,2)</f>
        <v/>
      </c>
      <c r="H6" s="5">
        <f>IF(G6&gt;=E6,"Bezahlt",IF(G6&gt;0,"Teilweise",IF(TODAY()&gt;D6,"Überfällig","Ausstehend")))</f>
        <v/>
      </c>
      <c r="I6" s="31">
        <f>E6-G6</f>
        <v/>
      </c>
    </row>
    <row r="7">
      <c r="A7" s="8" t="n">
        <v>4</v>
      </c>
      <c r="B7" s="9" t="inlineStr">
        <is>
          <t>Sabine Müller</t>
        </is>
      </c>
      <c r="C7" s="8" t="n">
        <v>1</v>
      </c>
      <c r="D7" s="35" t="n">
        <v>46054</v>
      </c>
      <c r="E7" s="32">
        <f>Kautionsübersicht!$I$5</f>
        <v/>
      </c>
      <c r="F7" s="35" t="n">
        <v>46054</v>
      </c>
      <c r="G7" s="32">
        <f>ROUND(E7*1.0,2)</f>
        <v/>
      </c>
      <c r="H7" s="8">
        <f>IF(G7&gt;=E7,"Bezahlt",IF(G7&gt;0,"Teilweise",IF(TODAY()&gt;D7,"Überfällig","Ausstehend")))</f>
        <v/>
      </c>
      <c r="I7" s="32">
        <f>E7-G7</f>
        <v/>
      </c>
    </row>
    <row r="8">
      <c r="A8" s="8" t="n">
        <v>5</v>
      </c>
      <c r="B8" s="9" t="inlineStr">
        <is>
          <t>Sabine Müller</t>
        </is>
      </c>
      <c r="C8" s="8" t="n">
        <v>2</v>
      </c>
      <c r="D8" s="35" t="n">
        <v>46082</v>
      </c>
      <c r="E8" s="32">
        <f>Kautionsübersicht!$I$5</f>
        <v/>
      </c>
      <c r="F8" s="35" t="n">
        <v>46086</v>
      </c>
      <c r="G8" s="32">
        <f>ROUND(E8*1.0,2)</f>
        <v/>
      </c>
      <c r="H8" s="8">
        <f>IF(G8&gt;=E8,"Bezahlt",IF(G8&gt;0,"Teilweise",IF(TODAY()&gt;D8,"Überfällig","Ausstehend")))</f>
        <v/>
      </c>
      <c r="I8" s="32">
        <f>E8-G8</f>
        <v/>
      </c>
    </row>
    <row r="9">
      <c r="A9" s="8" t="n">
        <v>6</v>
      </c>
      <c r="B9" s="9" t="inlineStr">
        <is>
          <t>Sabine Müller</t>
        </is>
      </c>
      <c r="C9" s="8" t="n">
        <v>3</v>
      </c>
      <c r="D9" s="35" t="n">
        <v>46113</v>
      </c>
      <c r="E9" s="32">
        <f>Kautionsübersicht!$I$5</f>
        <v/>
      </c>
      <c r="F9" s="8" t="n"/>
      <c r="G9" s="32">
        <f>ROUND(E9*0.0,2)</f>
        <v/>
      </c>
      <c r="H9" s="8">
        <f>IF(G9&gt;=E9,"Bezahlt",IF(G9&gt;0,"Teilweise",IF(TODAY()&gt;D9,"Überfällig","Ausstehend")))</f>
        <v/>
      </c>
      <c r="I9" s="32">
        <f>E9-G9</f>
        <v/>
      </c>
    </row>
    <row r="10">
      <c r="A10" s="5" t="n">
        <v>7</v>
      </c>
      <c r="B10" s="6" t="inlineStr">
        <is>
          <t>Andreas Schneider</t>
        </is>
      </c>
      <c r="C10" s="5" t="n">
        <v>1</v>
      </c>
      <c r="D10" s="34" t="n">
        <v>46113</v>
      </c>
      <c r="E10" s="31">
        <f>Kautionsübersicht!$I$6</f>
        <v/>
      </c>
      <c r="F10" s="34" t="n">
        <v>46115</v>
      </c>
      <c r="G10" s="31">
        <f>ROUND(E10*1.0,2)</f>
        <v/>
      </c>
      <c r="H10" s="5">
        <f>IF(G10&gt;=E10,"Bezahlt",IF(G10&gt;0,"Teilweise",IF(TODAY()&gt;D10,"Überfällig","Ausstehend")))</f>
        <v/>
      </c>
      <c r="I10" s="31">
        <f>E10-G10</f>
        <v/>
      </c>
    </row>
    <row r="11">
      <c r="A11" s="5" t="n">
        <v>8</v>
      </c>
      <c r="B11" s="6" t="inlineStr">
        <is>
          <t>Andreas Schneider</t>
        </is>
      </c>
      <c r="C11" s="5" t="n">
        <v>2</v>
      </c>
      <c r="D11" s="34" t="n">
        <v>46143</v>
      </c>
      <c r="E11" s="31">
        <f>Kautionsübersicht!$I$6</f>
        <v/>
      </c>
      <c r="F11" s="5" t="n"/>
      <c r="G11" s="31">
        <f>ROUND(E11*0.0,2)</f>
        <v/>
      </c>
      <c r="H11" s="5">
        <f>IF(G11&gt;=E11,"Bezahlt",IF(G11&gt;0,"Teilweise",IF(TODAY()&gt;D11,"Überfällig","Ausstehend")))</f>
        <v/>
      </c>
      <c r="I11" s="31">
        <f>E11-G11</f>
        <v/>
      </c>
    </row>
    <row r="12">
      <c r="A12" s="5" t="n">
        <v>9</v>
      </c>
      <c r="B12" s="6" t="inlineStr">
        <is>
          <t>Andreas Schneider</t>
        </is>
      </c>
      <c r="C12" s="5" t="n">
        <v>3</v>
      </c>
      <c r="D12" s="34" t="n">
        <v>46174</v>
      </c>
      <c r="E12" s="31">
        <f>Kautionsübersicht!$I$6</f>
        <v/>
      </c>
      <c r="F12" s="5" t="n"/>
      <c r="G12" s="31">
        <f>ROUND(E12*0.0,2)</f>
        <v/>
      </c>
      <c r="H12" s="5">
        <f>IF(G12&gt;=E12,"Bezahlt",IF(G12&gt;0,"Teilweise",IF(TODAY()&gt;D12,"Überfällig","Ausstehend")))</f>
        <v/>
      </c>
      <c r="I12" s="31">
        <f>E12-G12</f>
        <v/>
      </c>
    </row>
    <row r="13">
      <c r="A13" s="8" t="n">
        <v>10</v>
      </c>
      <c r="B13" s="9" t="inlineStr">
        <is>
          <t>Petra Wagner</t>
        </is>
      </c>
      <c r="C13" s="8" t="n">
        <v>1</v>
      </c>
      <c r="D13" s="35" t="n">
        <v>46023</v>
      </c>
      <c r="E13" s="32">
        <f>Kautionsübersicht!$I$7</f>
        <v/>
      </c>
      <c r="F13" s="35" t="n">
        <v>46384</v>
      </c>
      <c r="G13" s="32">
        <f>ROUND(E13*1.0,2)</f>
        <v/>
      </c>
      <c r="H13" s="8">
        <f>IF(G13&gt;=E13,"Bezahlt",IF(G13&gt;0,"Teilweise",IF(TODAY()&gt;D13,"Überfällig","Ausstehend")))</f>
        <v/>
      </c>
      <c r="I13" s="32">
        <f>E13-G13</f>
        <v/>
      </c>
    </row>
    <row r="14">
      <c r="A14" s="8" t="n">
        <v>11</v>
      </c>
      <c r="B14" s="9" t="inlineStr">
        <is>
          <t>Petra Wagner</t>
        </is>
      </c>
      <c r="C14" s="8" t="n">
        <v>2</v>
      </c>
      <c r="D14" s="35" t="n">
        <v>46054</v>
      </c>
      <c r="E14" s="32">
        <f>Kautionsübersicht!$I$7</f>
        <v/>
      </c>
      <c r="F14" s="35" t="n">
        <v>46053</v>
      </c>
      <c r="G14" s="32">
        <f>ROUND(E14*1.0,2)</f>
        <v/>
      </c>
      <c r="H14" s="8">
        <f>IF(G14&gt;=E14,"Bezahlt",IF(G14&gt;0,"Teilweise",IF(TODAY()&gt;D14,"Überfällig","Ausstehend")))</f>
        <v/>
      </c>
      <c r="I14" s="32">
        <f>E14-G14</f>
        <v/>
      </c>
    </row>
    <row r="15">
      <c r="A15" s="8" t="n">
        <v>12</v>
      </c>
      <c r="B15" s="9" t="inlineStr">
        <is>
          <t>Petra Wagner</t>
        </is>
      </c>
      <c r="C15" s="8" t="n">
        <v>3</v>
      </c>
      <c r="D15" s="35" t="n">
        <v>46082</v>
      </c>
      <c r="E15" s="32">
        <f>Kautionsübersicht!$I$7</f>
        <v/>
      </c>
      <c r="F15" s="35" t="n">
        <v>46084</v>
      </c>
      <c r="G15" s="32">
        <f>ROUND(E15*1.0,2)</f>
        <v/>
      </c>
      <c r="H15" s="8">
        <f>IF(G15&gt;=E15,"Bezahlt",IF(G15&gt;0,"Teilweise",IF(TODAY()&gt;D15,"Überfällig","Ausstehend")))</f>
        <v/>
      </c>
      <c r="I15" s="32">
        <f>E15-G15</f>
        <v/>
      </c>
    </row>
    <row r="16">
      <c r="A16" s="5" t="n">
        <v>13</v>
      </c>
      <c r="B16" s="6" t="inlineStr">
        <is>
          <t>Michael Hoffmann</t>
        </is>
      </c>
      <c r="C16" s="5" t="n">
        <v>1</v>
      </c>
      <c r="D16" s="34" t="n">
        <v>46143</v>
      </c>
      <c r="E16" s="31">
        <f>Kautionsübersicht!$I$8</f>
        <v/>
      </c>
      <c r="F16" s="34" t="n">
        <v>46141</v>
      </c>
      <c r="G16" s="31">
        <f>ROUND(E16*1.0,2)</f>
        <v/>
      </c>
      <c r="H16" s="5">
        <f>IF(G16&gt;=E16,"Bezahlt",IF(G16&gt;0,"Teilweise",IF(TODAY()&gt;D16,"Überfällig","Ausstehend")))</f>
        <v/>
      </c>
      <c r="I16" s="31">
        <f>E16-G16</f>
        <v/>
      </c>
    </row>
    <row r="17">
      <c r="A17" s="5" t="n">
        <v>14</v>
      </c>
      <c r="B17" s="6" t="inlineStr">
        <is>
          <t>Michael Hoffmann</t>
        </is>
      </c>
      <c r="C17" s="5" t="n">
        <v>2</v>
      </c>
      <c r="D17" s="34" t="n">
        <v>46174</v>
      </c>
      <c r="E17" s="31">
        <f>Kautionsübersicht!$I$8</f>
        <v/>
      </c>
      <c r="F17" s="5" t="n"/>
      <c r="G17" s="31">
        <f>ROUND(E17*0.5,2)</f>
        <v/>
      </c>
      <c r="H17" s="5">
        <f>IF(G17&gt;=E17,"Bezahlt",IF(G17&gt;0,"Teilweise",IF(TODAY()&gt;D17,"Überfällig","Ausstehend")))</f>
        <v/>
      </c>
      <c r="I17" s="31">
        <f>E17-G17</f>
        <v/>
      </c>
    </row>
    <row r="18">
      <c r="A18" s="5" t="n">
        <v>15</v>
      </c>
      <c r="B18" s="6" t="inlineStr">
        <is>
          <t>Michael Hoffmann</t>
        </is>
      </c>
      <c r="C18" s="5" t="n">
        <v>3</v>
      </c>
      <c r="D18" s="34" t="n">
        <v>46204</v>
      </c>
      <c r="E18" s="31">
        <f>Kautionsübersicht!$I$8</f>
        <v/>
      </c>
      <c r="F18" s="5" t="n"/>
      <c r="G18" s="31">
        <f>ROUND(E18*0.0,2)</f>
        <v/>
      </c>
      <c r="H18" s="5">
        <f>IF(G18&gt;=E18,"Bezahlt",IF(G18&gt;0,"Teilweise",IF(TODAY()&gt;D18,"Überfällig","Ausstehend")))</f>
        <v/>
      </c>
      <c r="I18" s="31">
        <f>E18-G18</f>
        <v/>
      </c>
    </row>
    <row r="19">
      <c r="A19" s="8" t="n">
        <v>16</v>
      </c>
      <c r="B19" s="9" t="inlineStr">
        <is>
          <t>Julia Richter</t>
        </is>
      </c>
      <c r="C19" s="8" t="n">
        <v>1</v>
      </c>
      <c r="D19" s="35" t="n">
        <v>46082</v>
      </c>
      <c r="E19" s="32">
        <f>Kautionsübersicht!$I$9</f>
        <v/>
      </c>
      <c r="F19" s="35" t="n">
        <v>46082</v>
      </c>
      <c r="G19" s="32">
        <f>ROUND(E19*1.0,2)</f>
        <v/>
      </c>
      <c r="H19" s="8">
        <f>IF(G19&gt;=E19,"Bezahlt",IF(G19&gt;0,"Teilweise",IF(TODAY()&gt;D19,"Überfällig","Ausstehend")))</f>
        <v/>
      </c>
      <c r="I19" s="32">
        <f>E19-G19</f>
        <v/>
      </c>
    </row>
    <row r="20">
      <c r="A20" s="8" t="n">
        <v>17</v>
      </c>
      <c r="B20" s="9" t="inlineStr">
        <is>
          <t>Julia Richter</t>
        </is>
      </c>
      <c r="C20" s="8" t="n">
        <v>2</v>
      </c>
      <c r="D20" s="35" t="n">
        <v>46113</v>
      </c>
      <c r="E20" s="32">
        <f>Kautionsübersicht!$I$9</f>
        <v/>
      </c>
      <c r="F20" s="35" t="n">
        <v>46116</v>
      </c>
      <c r="G20" s="32">
        <f>ROUND(E20*1.0,2)</f>
        <v/>
      </c>
      <c r="H20" s="8">
        <f>IF(G20&gt;=E20,"Bezahlt",IF(G20&gt;0,"Teilweise",IF(TODAY()&gt;D20,"Überfällig","Ausstehend")))</f>
        <v/>
      </c>
      <c r="I20" s="32">
        <f>E20-G20</f>
        <v/>
      </c>
    </row>
    <row r="21">
      <c r="A21" s="8" t="n">
        <v>18</v>
      </c>
      <c r="B21" s="9" t="inlineStr">
        <is>
          <t>Julia Richter</t>
        </is>
      </c>
      <c r="C21" s="8" t="n">
        <v>3</v>
      </c>
      <c r="D21" s="35" t="n">
        <v>46143</v>
      </c>
      <c r="E21" s="32">
        <f>Kautionsübersicht!$I$9</f>
        <v/>
      </c>
      <c r="F21" s="35" t="n">
        <v>46148</v>
      </c>
      <c r="G21" s="32">
        <f>ROUND(E21*1.0,2)</f>
        <v/>
      </c>
      <c r="H21" s="8">
        <f>IF(G21&gt;=E21,"Bezahlt",IF(G21&gt;0,"Teilweise",IF(TODAY()&gt;D21,"Überfällig","Ausstehend")))</f>
        <v/>
      </c>
      <c r="I21" s="32">
        <f>E21-G21</f>
        <v/>
      </c>
    </row>
    <row r="22">
      <c r="A22" s="5" t="n">
        <v>19</v>
      </c>
      <c r="B22" s="6" t="inlineStr">
        <is>
          <t>Stefan Klein</t>
        </is>
      </c>
      <c r="C22" s="5" t="n">
        <v>1</v>
      </c>
      <c r="D22" s="34" t="n">
        <v>46174</v>
      </c>
      <c r="E22" s="31">
        <f>Kautionsübersicht!$I$10</f>
        <v/>
      </c>
      <c r="F22" s="5" t="n"/>
      <c r="G22" s="31">
        <f>ROUND(E22*0.0,2)</f>
        <v/>
      </c>
      <c r="H22" s="5">
        <f>IF(G22&gt;=E22,"Bezahlt",IF(G22&gt;0,"Teilweise",IF(TODAY()&gt;D22,"Überfällig","Ausstehend")))</f>
        <v/>
      </c>
      <c r="I22" s="31">
        <f>E22-G22</f>
        <v/>
      </c>
    </row>
    <row r="23">
      <c r="A23" s="5" t="n">
        <v>20</v>
      </c>
      <c r="B23" s="6" t="inlineStr">
        <is>
          <t>Stefan Klein</t>
        </is>
      </c>
      <c r="C23" s="5" t="n">
        <v>2</v>
      </c>
      <c r="D23" s="34" t="n">
        <v>46204</v>
      </c>
      <c r="E23" s="31">
        <f>Kautionsübersicht!$I$10</f>
        <v/>
      </c>
      <c r="F23" s="5" t="n"/>
      <c r="G23" s="31">
        <f>ROUND(E23*0.0,2)</f>
        <v/>
      </c>
      <c r="H23" s="5">
        <f>IF(G23&gt;=E23,"Bezahlt",IF(G23&gt;0,"Teilweise",IF(TODAY()&gt;D23,"Überfällig","Ausstehend")))</f>
        <v/>
      </c>
      <c r="I23" s="31">
        <f>E23-G23</f>
        <v/>
      </c>
    </row>
    <row r="24">
      <c r="A24" s="5" t="n">
        <v>21</v>
      </c>
      <c r="B24" s="6" t="inlineStr">
        <is>
          <t>Stefan Klein</t>
        </is>
      </c>
      <c r="C24" s="5" t="n">
        <v>3</v>
      </c>
      <c r="D24" s="34" t="n">
        <v>46235</v>
      </c>
      <c r="E24" s="31">
        <f>Kautionsübersicht!$I$10</f>
        <v/>
      </c>
      <c r="F24" s="5" t="n"/>
      <c r="G24" s="31">
        <f>ROUND(E24*0.0,2)</f>
        <v/>
      </c>
      <c r="H24" s="5">
        <f>IF(G24&gt;=E24,"Bezahlt",IF(G24&gt;0,"Teilweise",IF(TODAY()&gt;D24,"Überfällig","Ausstehend")))</f>
        <v/>
      </c>
      <c r="I24" s="31">
        <f>E24-G24</f>
        <v/>
      </c>
    </row>
    <row r="25">
      <c r="A25" s="8" t="n">
        <v>22</v>
      </c>
      <c r="B25" s="9" t="inlineStr">
        <is>
          <t>Nicole Bauer</t>
        </is>
      </c>
      <c r="C25" s="8" t="n">
        <v>1</v>
      </c>
      <c r="D25" s="35" t="n">
        <v>46054</v>
      </c>
      <c r="E25" s="32">
        <f>Kautionsübersicht!$I$11</f>
        <v/>
      </c>
      <c r="F25" s="35" t="n">
        <v>46055</v>
      </c>
      <c r="G25" s="32">
        <f>ROUND(E25*1.0,2)</f>
        <v/>
      </c>
      <c r="H25" s="8">
        <f>IF(G25&gt;=E25,"Bezahlt",IF(G25&gt;0,"Teilweise",IF(TODAY()&gt;D25,"Überfällig","Ausstehend")))</f>
        <v/>
      </c>
      <c r="I25" s="32">
        <f>E25-G25</f>
        <v/>
      </c>
    </row>
    <row r="26">
      <c r="A26" s="8" t="n">
        <v>23</v>
      </c>
      <c r="B26" s="9" t="inlineStr">
        <is>
          <t>Nicole Bauer</t>
        </is>
      </c>
      <c r="C26" s="8" t="n">
        <v>2</v>
      </c>
      <c r="D26" s="35" t="n">
        <v>46082</v>
      </c>
      <c r="E26" s="32">
        <f>Kautionsübersicht!$I$11</f>
        <v/>
      </c>
      <c r="F26" s="35" t="n">
        <v>46082</v>
      </c>
      <c r="G26" s="32">
        <f>ROUND(E26*1.0,2)</f>
        <v/>
      </c>
      <c r="H26" s="8">
        <f>IF(G26&gt;=E26,"Bezahlt",IF(G26&gt;0,"Teilweise",IF(TODAY()&gt;D26,"Überfällig","Ausstehend")))</f>
        <v/>
      </c>
      <c r="I26" s="32">
        <f>E26-G26</f>
        <v/>
      </c>
    </row>
    <row r="27">
      <c r="A27" s="8" t="n">
        <v>24</v>
      </c>
      <c r="B27" s="9" t="inlineStr">
        <is>
          <t>Nicole Bauer</t>
        </is>
      </c>
      <c r="C27" s="8" t="n">
        <v>3</v>
      </c>
      <c r="D27" s="35" t="n">
        <v>46113</v>
      </c>
      <c r="E27" s="32">
        <f>Kautionsübersicht!$I$11</f>
        <v/>
      </c>
      <c r="F27" s="8" t="n"/>
      <c r="G27" s="32">
        <f>ROUND(E27*0.3,2)</f>
        <v/>
      </c>
      <c r="H27" s="8">
        <f>IF(G27&gt;=E27,"Bezahlt",IF(G27&gt;0,"Teilweise",IF(TODAY()&gt;D27,"Überfällig","Ausstehend")))</f>
        <v/>
      </c>
      <c r="I27" s="32">
        <f>E27-G27</f>
        <v/>
      </c>
    </row>
    <row r="28">
      <c r="A28" s="5" t="n">
        <v>25</v>
      </c>
      <c r="B28" s="6" t="inlineStr">
        <is>
          <t>Markus Zimmermann</t>
        </is>
      </c>
      <c r="C28" s="5" t="n">
        <v>1</v>
      </c>
      <c r="D28" s="34" t="n">
        <v>46113</v>
      </c>
      <c r="E28" s="31">
        <f>Kautionsübersicht!$I$12</f>
        <v/>
      </c>
      <c r="F28" s="34" t="n">
        <v>46117</v>
      </c>
      <c r="G28" s="31">
        <f>ROUND(E28*1.0,2)</f>
        <v/>
      </c>
      <c r="H28" s="5">
        <f>IF(G28&gt;=E28,"Bezahlt",IF(G28&gt;0,"Teilweise",IF(TODAY()&gt;D28,"Überfällig","Ausstehend")))</f>
        <v/>
      </c>
      <c r="I28" s="31">
        <f>E28-G28</f>
        <v/>
      </c>
    </row>
    <row r="29">
      <c r="A29" s="5" t="n">
        <v>26</v>
      </c>
      <c r="B29" s="6" t="inlineStr">
        <is>
          <t>Markus Zimmermann</t>
        </is>
      </c>
      <c r="C29" s="5" t="n">
        <v>2</v>
      </c>
      <c r="D29" s="34" t="n">
        <v>46143</v>
      </c>
      <c r="E29" s="31">
        <f>Kautionsübersicht!$I$12</f>
        <v/>
      </c>
      <c r="F29" s="34" t="n">
        <v>46149</v>
      </c>
      <c r="G29" s="31">
        <f>ROUND(E29*1.0,2)</f>
        <v/>
      </c>
      <c r="H29" s="5">
        <f>IF(G29&gt;=E29,"Bezahlt",IF(G29&gt;0,"Teilweise",IF(TODAY()&gt;D29,"Überfällig","Ausstehend")))</f>
        <v/>
      </c>
      <c r="I29" s="31">
        <f>E29-G29</f>
        <v/>
      </c>
    </row>
    <row r="30">
      <c r="A30" s="5" t="n">
        <v>27</v>
      </c>
      <c r="B30" s="6" t="inlineStr">
        <is>
          <t>Markus Zimmermann</t>
        </is>
      </c>
      <c r="C30" s="5" t="n">
        <v>3</v>
      </c>
      <c r="D30" s="34" t="n">
        <v>46174</v>
      </c>
      <c r="E30" s="31">
        <f>Kautionsübersicht!$I$12</f>
        <v/>
      </c>
      <c r="F30" s="5" t="n"/>
      <c r="G30" s="31">
        <f>ROUND(E30*0.0,2)</f>
        <v/>
      </c>
      <c r="H30" s="5">
        <f>IF(G30&gt;=E30,"Bezahlt",IF(G30&gt;0,"Teilweise",IF(TODAY()&gt;D30,"Überfällig","Ausstehend")))</f>
        <v/>
      </c>
      <c r="I30" s="31">
        <f>E30-G30</f>
        <v/>
      </c>
    </row>
    <row r="31">
      <c r="A31" s="8" t="n">
        <v>28</v>
      </c>
      <c r="B31" s="9" t="inlineStr">
        <is>
          <t>Anna Krüger</t>
        </is>
      </c>
      <c r="C31" s="8" t="n">
        <v>1</v>
      </c>
      <c r="D31" s="35" t="n">
        <v>46082</v>
      </c>
      <c r="E31" s="32">
        <f>Kautionsübersicht!$I$13</f>
        <v/>
      </c>
      <c r="F31" s="35" t="n">
        <v>46083</v>
      </c>
      <c r="G31" s="32">
        <f>ROUND(E31*1.0,2)</f>
        <v/>
      </c>
      <c r="H31" s="8">
        <f>IF(G31&gt;=E31,"Bezahlt",IF(G31&gt;0,"Teilweise",IF(TODAY()&gt;D31,"Überfällig","Ausstehend")))</f>
        <v/>
      </c>
      <c r="I31" s="32">
        <f>E31-G31</f>
        <v/>
      </c>
    </row>
    <row r="32">
      <c r="A32" s="8" t="n">
        <v>29</v>
      </c>
      <c r="B32" s="9" t="inlineStr">
        <is>
          <t>Anna Krüger</t>
        </is>
      </c>
      <c r="C32" s="8" t="n">
        <v>2</v>
      </c>
      <c r="D32" s="35" t="n">
        <v>46113</v>
      </c>
      <c r="E32" s="32">
        <f>Kautionsübersicht!$I$13</f>
        <v/>
      </c>
      <c r="F32" s="8" t="n"/>
      <c r="G32" s="32">
        <f>ROUND(E32*0.0,2)</f>
        <v/>
      </c>
      <c r="H32" s="8">
        <f>IF(G32&gt;=E32,"Bezahlt",IF(G32&gt;0,"Teilweise",IF(TODAY()&gt;D32,"Überfällig","Ausstehend")))</f>
        <v/>
      </c>
      <c r="I32" s="32">
        <f>E32-G32</f>
        <v/>
      </c>
    </row>
    <row r="33">
      <c r="A33" s="8" t="n">
        <v>30</v>
      </c>
      <c r="B33" s="9" t="inlineStr">
        <is>
          <t>Anna Krüger</t>
        </is>
      </c>
      <c r="C33" s="8" t="n">
        <v>3</v>
      </c>
      <c r="D33" s="35" t="n">
        <v>46143</v>
      </c>
      <c r="E33" s="32">
        <f>Kautionsübersicht!$I$13</f>
        <v/>
      </c>
      <c r="F33" s="8" t="n"/>
      <c r="G33" s="32">
        <f>ROUND(E33*0.0,2)</f>
        <v/>
      </c>
      <c r="H33" s="8">
        <f>IF(G33&gt;=E33,"Bezahlt",IF(G33&gt;0,"Teilweise",IF(TODAY()&gt;D33,"Überfällig","Ausstehend")))</f>
        <v/>
      </c>
      <c r="I33" s="32">
        <f>E33-G33</f>
        <v/>
      </c>
    </row>
  </sheetData>
  <mergeCells count="1">
    <mergeCell ref="A1:I1"/>
  </mergeCells>
  <conditionalFormatting sqref="H4:H33">
    <cfRule type="expression" priority="1" dxfId="0" stopIfTrue="1">
      <formula>H4="Bezahlt"</formula>
    </cfRule>
    <cfRule type="expression" priority="2" dxfId="1" stopIfTrue="1">
      <formula>H4="Teilweise"</formula>
    </cfRule>
    <cfRule type="expression" priority="3" dxfId="2" stopIfTrue="1">
      <formula>H4="Überfällig"</formula>
    </cfRule>
    <cfRule type="expression" priority="4" dxfId="1" stopIfTrue="1">
      <formula>H4="Ausstehend"</formula>
    </cfRule>
  </conditionalFormatting>
  <dataValidations count="1">
    <dataValidation sqref="H4:H33" showErrorMessage="1" showInputMessage="1" allowBlank="1" type="list">
      <formula1>"Bezahlt,Teilweise,Überfällig,Ausstehend"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24" customWidth="1" min="1" max="1"/>
    <col width="20" customWidth="1" min="2" max="2"/>
    <col width="20" customWidth="1" min="3" max="3"/>
    <col width="4" customWidth="1" min="4" max="4"/>
    <col width="4" customWidth="1" min="5" max="5"/>
  </cols>
  <sheetData>
    <row r="1" ht="26" customHeight="1">
      <c r="A1" s="1" t="inlineStr">
        <is>
          <t>Auswertung – Kautionsstatus auf einen Blick</t>
        </is>
      </c>
    </row>
    <row r="2"/>
    <row r="3">
      <c r="A3" s="16" t="inlineStr">
        <is>
          <t>Kennzahl</t>
        </is>
      </c>
      <c r="B3" s="16" t="inlineStr">
        <is>
          <t>Wert</t>
        </is>
      </c>
      <c r="C3" s="17" t="n"/>
    </row>
    <row r="4">
      <c r="A4" s="18" t="inlineStr">
        <is>
          <t>Anzahl Mieter</t>
        </is>
      </c>
      <c r="B4" s="19">
        <f>COUNTA(Kautionsübersicht!B4:B13)</f>
        <v/>
      </c>
    </row>
    <row r="5">
      <c r="A5" s="20" t="inlineStr">
        <is>
          <t>Kaution gesamt vereinbart (€)</t>
        </is>
      </c>
      <c r="B5" s="36">
        <f>Kautionsübersicht!G14</f>
        <v/>
      </c>
    </row>
    <row r="6">
      <c r="A6" s="18" t="inlineStr">
        <is>
          <t>Bereits bezahlt gesamt (€)</t>
        </is>
      </c>
      <c r="B6" s="37">
        <f>Kautionsübersicht!J14</f>
        <v/>
      </c>
    </row>
    <row r="7">
      <c r="A7" s="20" t="inlineStr">
        <is>
          <t>Offener Betrag gesamt (€)</t>
        </is>
      </c>
      <c r="B7" s="36">
        <f>Kautionsübersicht!K14</f>
        <v/>
      </c>
    </row>
    <row r="8">
      <c r="A8" s="18" t="inlineStr">
        <is>
          <t>Bezahlquote (%)</t>
        </is>
      </c>
      <c r="B8" s="38">
        <f>IFERROR(Kautionsübersicht!J14/Kautionsübersicht!G14,0)</f>
        <v/>
      </c>
    </row>
    <row r="9"/>
    <row r="10"/>
    <row r="11">
      <c r="A11" s="24" t="inlineStr">
        <is>
          <t>Statusverteilung (Kaution je Mieter)</t>
        </is>
      </c>
    </row>
    <row r="12">
      <c r="A12" s="26" t="inlineStr">
        <is>
          <t>Vollständig bezahlt</t>
        </is>
      </c>
      <c r="B12" s="26">
        <f>COUNTIF(Kautionsübersicht!$L$4:$L$13,A12)</f>
        <v/>
      </c>
    </row>
    <row r="13">
      <c r="A13" s="27" t="inlineStr">
        <is>
          <t>Teilweise bezahlt</t>
        </is>
      </c>
      <c r="B13" s="27">
        <f>COUNTIF(Kautionsübersicht!$L$4:$L$13,A13)</f>
        <v/>
      </c>
    </row>
    <row r="14">
      <c r="A14" s="26" t="inlineStr">
        <is>
          <t>Ausstehend</t>
        </is>
      </c>
      <c r="B14" s="26">
        <f>COUNTIF(Kautionsübersicht!$L$4:$L$13,A14)</f>
        <v/>
      </c>
    </row>
    <row r="15"/>
    <row r="16"/>
    <row r="17">
      <c r="A17" s="16" t="inlineStr">
        <is>
          <t>Mieter</t>
        </is>
      </c>
      <c r="B17" s="16" t="inlineStr">
        <is>
          <t>Vereinbarte Kaution (€)</t>
        </is>
      </c>
      <c r="C17" s="16" t="inlineStr">
        <is>
          <t>Bereits bezahlt (€)</t>
        </is>
      </c>
    </row>
    <row r="18">
      <c r="A18" s="26">
        <f>Kautionsübersicht!B4</f>
        <v/>
      </c>
      <c r="B18" s="37">
        <f>Kautionsübersicht!G4</f>
        <v/>
      </c>
      <c r="C18" s="37">
        <f>Kautionsübersicht!J4</f>
        <v/>
      </c>
    </row>
    <row r="19">
      <c r="A19" s="27">
        <f>Kautionsübersicht!B5</f>
        <v/>
      </c>
      <c r="B19" s="36">
        <f>Kautionsübersicht!G5</f>
        <v/>
      </c>
      <c r="C19" s="36">
        <f>Kautionsübersicht!J5</f>
        <v/>
      </c>
    </row>
    <row r="20">
      <c r="A20" s="26">
        <f>Kautionsübersicht!B6</f>
        <v/>
      </c>
      <c r="B20" s="37">
        <f>Kautionsübersicht!G6</f>
        <v/>
      </c>
      <c r="C20" s="37">
        <f>Kautionsübersicht!J6</f>
        <v/>
      </c>
    </row>
    <row r="21">
      <c r="A21" s="27">
        <f>Kautionsübersicht!B7</f>
        <v/>
      </c>
      <c r="B21" s="36">
        <f>Kautionsübersicht!G7</f>
        <v/>
      </c>
      <c r="C21" s="36">
        <f>Kautionsübersicht!J7</f>
        <v/>
      </c>
    </row>
    <row r="22">
      <c r="A22" s="26">
        <f>Kautionsübersicht!B8</f>
        <v/>
      </c>
      <c r="B22" s="37">
        <f>Kautionsübersicht!G8</f>
        <v/>
      </c>
      <c r="C22" s="37">
        <f>Kautionsübersicht!J8</f>
        <v/>
      </c>
    </row>
    <row r="23">
      <c r="A23" s="27">
        <f>Kautionsübersicht!B9</f>
        <v/>
      </c>
      <c r="B23" s="36">
        <f>Kautionsübersicht!G9</f>
        <v/>
      </c>
      <c r="C23" s="36">
        <f>Kautionsübersicht!J9</f>
        <v/>
      </c>
    </row>
    <row r="24">
      <c r="A24" s="26">
        <f>Kautionsübersicht!B10</f>
        <v/>
      </c>
      <c r="B24" s="37">
        <f>Kautionsübersicht!G10</f>
        <v/>
      </c>
      <c r="C24" s="37">
        <f>Kautionsübersicht!J10</f>
        <v/>
      </c>
    </row>
    <row r="25">
      <c r="A25" s="27">
        <f>Kautionsübersicht!B11</f>
        <v/>
      </c>
      <c r="B25" s="36">
        <f>Kautionsübersicht!G11</f>
        <v/>
      </c>
      <c r="C25" s="36">
        <f>Kautionsübersicht!J11</f>
        <v/>
      </c>
    </row>
    <row r="26">
      <c r="A26" s="26">
        <f>Kautionsübersicht!B12</f>
        <v/>
      </c>
      <c r="B26" s="37">
        <f>Kautionsübersicht!G12</f>
        <v/>
      </c>
      <c r="C26" s="37">
        <f>Kautionsübersicht!J12</f>
        <v/>
      </c>
    </row>
    <row r="27">
      <c r="A27" s="27">
        <f>Kautionsübersicht!B13</f>
        <v/>
      </c>
      <c r="B27" s="36">
        <f>Kautionsübersicht!G13</f>
        <v/>
      </c>
      <c r="C27" s="36">
        <f>Kautionsübersicht!J13</f>
        <v/>
      </c>
    </row>
  </sheetData>
  <mergeCells count="3">
    <mergeCell ref="A1:F1"/>
    <mergeCell ref="B3:C3"/>
    <mergeCell ref="A11:B1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" t="inlineStr">
        <is>
          <t>Anleitung zur Excel-Vorlage: Kaution &amp; Ratenzahlung Mieter</t>
        </is>
      </c>
    </row>
    <row r="2"/>
    <row r="3" ht="55" customHeight="1">
      <c r="A3" s="28" t="inlineStr">
        <is>
          <t>Zweck der Vorlage</t>
        </is>
      </c>
      <c r="B3" s="29" t="inlineStr">
        <is>
          <t>Diese Arbeitsmappe hilft Vermietern und Hausverwaltern, die Mietkaution und deren Ratenzahlung gemäß § 551 BGB übersichtlich zu verwalten. Mieter dürfen die Kaution in bis zu drei gleichen monatlichen Raten zahlen.</t>
        </is>
      </c>
    </row>
    <row r="4" ht="55" customHeight="1">
      <c r="A4" s="28" t="inlineStr">
        <is>
          <t>Kautionsübersicht</t>
        </is>
      </c>
      <c r="B4" s="29" t="inlineStr">
        <is>
          <t>Enthält je Mieter Wohnung, Kaltmiete, das gesetzliche Maximum (3x Kaltmiete), die vereinbarte Kaution, die Rate pro Monat sowie den bereits bezahlten und offenen Betrag. Der Status wird automatisch berechnet.</t>
        </is>
      </c>
    </row>
    <row r="5" ht="55" customHeight="1">
      <c r="A5" s="28" t="inlineStr">
        <is>
          <t>Ratenzahlungsplan</t>
        </is>
      </c>
      <c r="B5" s="29" t="inlineStr">
        <is>
          <t>Zeigt je Mieter bis zu drei Raten mit Fälligkeitsdatum, Betrag, Zahlungsdatum und bezahltem Betrag. Der Status (Bezahlt/Teilweise/Überfällig/Ausstehend) wird automatisch aus den Daten ermittelt.</t>
        </is>
      </c>
    </row>
    <row r="6" ht="55" customHeight="1">
      <c r="A6" s="28" t="inlineStr">
        <is>
          <t>Auswertung</t>
        </is>
      </c>
      <c r="B6" s="29" t="inlineStr">
        <is>
          <t>Zeigt zentrale Kennzahlen (Gesamtkaution, bezahlter Betrag, offener Betrag, Bezahlquote) sowie ein Balkendiagramm und ein Kreisdiagramm zur Statusverteilung.</t>
        </is>
      </c>
    </row>
    <row r="7" ht="55" customHeight="1">
      <c r="A7" s="28" t="inlineStr">
        <is>
          <t>Eingabefelder</t>
        </is>
      </c>
      <c r="B7" s="29" t="inlineStr">
        <is>
          <t>Gelb hinterlegte Zellen (z. B. Bezahlt am, Bezahlter Betrag) sind zur Eingabe vorgesehen. Alle anderen Zellen enthalten Formeln und sollten nicht überschrieben werden.</t>
        </is>
      </c>
    </row>
    <row r="8" ht="55" customHeight="1">
      <c r="A8" s="28" t="inlineStr">
        <is>
          <t>Rechtlicher Hinweis</t>
        </is>
      </c>
      <c r="B8" s="29" t="inlineStr">
        <is>
          <t>Die gesetzliche Höchstgrenze der Kaution beträgt drei Nettokaltmieten (§ 551 BGB). Die Vorlage dient nur als organisatorisches Hilfsmittel und ersetzt keine Rechtsberatung.</t>
        </is>
      </c>
    </row>
  </sheetData>
  <mergeCells count="7">
    <mergeCell ref="A1:B1"/>
    <mergeCell ref="A3"/>
    <mergeCell ref="A4"/>
    <mergeCell ref="A5"/>
    <mergeCell ref="A6"/>
    <mergeCell ref="A7"/>
    <mergeCell ref="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2026-07-14T10:46:14Z</dcterms:created>
  <dcterms:modified xmlns:dcterms="http://purl.org/dc/terms/" xmlns:xsi="http://www.w3.org/2001/XMLSchema-instance" xsi:type="dcterms:W3CDTF">2026-07-14T10:46:14Z</dcterms:modified>
</cp:coreProperties>
</file>