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ten_Kosten" sheetId="1" state="visible" r:id="rId1"/>
    <sheet xmlns:r="http://schemas.openxmlformats.org/officeDocument/2006/relationships" name="Verteilung_Mieter" sheetId="2" state="visible" r:id="rId2"/>
    <sheet xmlns:r="http://schemas.openxmlformats.org/officeDocument/2006/relationships" name="Abrechnung_Summary" sheetId="3" state="visible" r:id="rId3"/>
    <sheet xmlns:r="http://schemas.openxmlformats.org/officeDocument/2006/relationships" name="Hinweise_Anleitung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#,##0.00\ &quot;€&quot;"/>
    <numFmt numFmtId="165" formatCode="0.0%"/>
    <numFmt numFmtId="166" formatCode="DD.MM.YYYY"/>
    <numFmt numFmtId="167" formatCode="0.0"/>
  </numFmts>
  <fonts count="7">
    <font>
      <name val="Calibri"/>
      <family val="2"/>
      <color theme="1"/>
      <sz val="11"/>
      <scheme val="minor"/>
    </font>
    <font>
      <name val="Calibri"/>
      <b val="1"/>
      <color rgb="001E293B"/>
      <sz val="13"/>
    </font>
    <font>
      <name val="Calibri"/>
      <b val="1"/>
      <color rgb="00FFFFFF"/>
      <sz val="11"/>
    </font>
    <font>
      <name val="Calibri"/>
      <sz val="10"/>
    </font>
    <font>
      <name val="Calibri"/>
      <b val="1"/>
      <sz val="10"/>
    </font>
    <font>
      <name val="Calibri"/>
      <b val="1"/>
      <color rgb="001E293B"/>
      <sz val="14"/>
    </font>
    <font>
      <name val="Calibri"/>
      <b val="1"/>
      <color rgb="00FFFFFF"/>
      <sz val="10"/>
    </font>
  </fonts>
  <fills count="8">
    <fill>
      <patternFill/>
    </fill>
    <fill>
      <patternFill patternType="gray125"/>
    </fill>
    <fill>
      <patternFill patternType="solid">
        <fgColor rgb="00F1F5F9"/>
      </patternFill>
    </fill>
    <fill>
      <patternFill patternType="solid">
        <fgColor rgb="001E293B"/>
      </patternFill>
    </fill>
    <fill>
      <patternFill patternType="solid">
        <fgColor rgb="00F8FAFC"/>
      </patternFill>
    </fill>
    <fill>
      <patternFill patternType="solid">
        <fgColor rgb="00FFFBEB"/>
      </patternFill>
    </fill>
    <fill>
      <patternFill patternType="solid">
        <fgColor rgb="00FFFFFF"/>
      </patternFill>
    </fill>
    <fill>
      <patternFill patternType="solid">
        <fgColor rgb="00C8102E"/>
      </patternFill>
    </fill>
  </fills>
  <borders count="6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/>
      <top style="thin">
        <color rgb="00D1D5DB"/>
      </top>
      <bottom style="thin">
        <color rgb="00D1D5DB"/>
      </bottom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34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center" vertical="center" wrapText="1"/>
    </xf>
    <xf numFmtId="3" fontId="3" fillId="4" borderId="1" applyAlignment="1" pivotButton="0" quotePrefix="0" xfId="0">
      <alignment horizontal="left" vertical="center" wrapText="1"/>
    </xf>
    <xf numFmtId="0" fontId="3" fillId="4" borderId="1" applyAlignment="1" pivotButton="0" quotePrefix="0" xfId="0">
      <alignment horizontal="left" vertical="center" wrapText="1"/>
    </xf>
    <xf numFmtId="164" fontId="3" fillId="5" borderId="1" applyAlignment="1" pivotButton="0" quotePrefix="0" xfId="0">
      <alignment horizontal="right" vertical="center"/>
    </xf>
    <xf numFmtId="165" fontId="3" fillId="5" borderId="1" applyAlignment="1" pivotButton="0" quotePrefix="0" xfId="0">
      <alignment horizontal="right" vertical="center"/>
    </xf>
    <xf numFmtId="164" fontId="3" fillId="4" borderId="1" applyAlignment="1" pivotButton="0" quotePrefix="0" xfId="0">
      <alignment horizontal="right" vertical="center"/>
    </xf>
    <xf numFmtId="166" fontId="3" fillId="4" borderId="1" applyAlignment="1" pivotButton="0" quotePrefix="0" xfId="0">
      <alignment horizontal="left" vertical="center" wrapText="1"/>
    </xf>
    <xf numFmtId="3" fontId="3" fillId="6" borderId="1" applyAlignment="1" pivotButton="0" quotePrefix="0" xfId="0">
      <alignment horizontal="left" vertical="center" wrapText="1"/>
    </xf>
    <xf numFmtId="0" fontId="3" fillId="6" borderId="1" applyAlignment="1" pivotButton="0" quotePrefix="0" xfId="0">
      <alignment horizontal="left" vertical="center" wrapText="1"/>
    </xf>
    <xf numFmtId="164" fontId="3" fillId="6" borderId="1" applyAlignment="1" pivotButton="0" quotePrefix="0" xfId="0">
      <alignment horizontal="right" vertical="center"/>
    </xf>
    <xf numFmtId="166" fontId="3" fillId="6" borderId="1" applyAlignment="1" pivotButton="0" quotePrefix="0" xfId="0">
      <alignment horizontal="left" vertical="center" wrapText="1"/>
    </xf>
    <xf numFmtId="0" fontId="4" fillId="2" borderId="1" pivotButton="0" quotePrefix="0" xfId="0"/>
    <xf numFmtId="164" fontId="4" fillId="2" borderId="1" applyAlignment="1" pivotButton="0" quotePrefix="0" xfId="0">
      <alignment horizontal="right" vertical="center"/>
    </xf>
    <xf numFmtId="167" fontId="3" fillId="5" borderId="1" applyAlignment="1" pivotButton="0" quotePrefix="0" xfId="0">
      <alignment horizontal="right" vertical="center"/>
    </xf>
    <xf numFmtId="3" fontId="3" fillId="5" borderId="1" applyAlignment="1" pivotButton="0" quotePrefix="0" xfId="0">
      <alignment horizontal="right" vertical="center"/>
    </xf>
    <xf numFmtId="165" fontId="3" fillId="4" borderId="1" applyAlignment="1" pivotButton="0" quotePrefix="0" xfId="0">
      <alignment horizontal="right" vertical="center"/>
    </xf>
    <xf numFmtId="3" fontId="3" fillId="4" borderId="1" applyAlignment="1" pivotButton="0" quotePrefix="0" xfId="0">
      <alignment horizontal="right" vertical="center"/>
    </xf>
    <xf numFmtId="165" fontId="3" fillId="6" borderId="1" applyAlignment="1" pivotButton="0" quotePrefix="0" xfId="0">
      <alignment horizontal="right" vertical="center"/>
    </xf>
    <xf numFmtId="3" fontId="3" fillId="6" borderId="1" applyAlignment="1" pivotButton="0" quotePrefix="0" xfId="0">
      <alignment horizontal="right" vertical="center"/>
    </xf>
    <xf numFmtId="167" fontId="4" fillId="2" borderId="1" applyAlignment="1" pivotButton="0" quotePrefix="0" xfId="0">
      <alignment horizontal="right" vertical="center"/>
    </xf>
    <xf numFmtId="0" fontId="4" fillId="2" borderId="1" applyAlignment="1" pivotButton="0" quotePrefix="0" xfId="0">
      <alignment horizontal="right" vertical="center"/>
    </xf>
    <xf numFmtId="0" fontId="3" fillId="4" borderId="1" applyAlignment="1" pivotButton="0" quotePrefix="0" xfId="0">
      <alignment horizontal="center" vertical="center" wrapText="1"/>
    </xf>
    <xf numFmtId="0" fontId="3" fillId="6" borderId="1" applyAlignment="1" pivotButton="0" quotePrefix="0" xfId="0">
      <alignment horizontal="center" vertical="center" wrapText="1"/>
    </xf>
    <xf numFmtId="0" fontId="2" fillId="3" borderId="1" pivotButton="0" quotePrefix="0" xfId="0"/>
    <xf numFmtId="0" fontId="3" fillId="0" borderId="1" pivotButton="0" quotePrefix="0" xfId="0"/>
    <xf numFmtId="164" fontId="3" fillId="0" borderId="1" applyAlignment="1" pivotButton="0" quotePrefix="0" xfId="0">
      <alignment horizontal="right" vertical="center"/>
    </xf>
    <xf numFmtId="164" fontId="3" fillId="0" borderId="1" pivotButton="0" quotePrefix="0" xfId="0"/>
    <xf numFmtId="0" fontId="5" fillId="2" borderId="1" applyAlignment="1" pivotButton="0" quotePrefix="0" xfId="0">
      <alignment horizontal="center" vertical="center" wrapText="1"/>
    </xf>
    <xf numFmtId="0" fontId="6" fillId="7" borderId="1" applyAlignment="1" pivotButton="0" quotePrefix="0" xfId="0">
      <alignment horizontal="left" vertical="center" wrapText="1"/>
    </xf>
    <xf numFmtId="0" fontId="4" fillId="4" borderId="1" applyAlignment="1" pivotButton="0" quotePrefix="0" xfId="0">
      <alignment horizontal="left" vertical="center" wrapText="1"/>
    </xf>
    <xf numFmtId="0" fontId="0" fillId="0" borderId="4" pivotButton="0" quotePrefix="0" xfId="0"/>
    <xf numFmtId="0" fontId="0" fillId="0" borderId="5" pivotButton="0" quotePrefix="0" xfId="0"/>
  </cellXfs>
  <cellStyles count="1">
    <cellStyle name="Normal" xfId="0" builtinId="0" hidden="0"/>
  </cellStyles>
  <dxfs count="2">
    <dxf>
      <font>
        <color rgb="0016A34A"/>
        <sz val="10"/>
      </font>
      <fill>
        <patternFill patternType="solid">
          <fgColor rgb="00DCFCE7"/>
        </patternFill>
      </fill>
    </dxf>
    <dxf>
      <font>
        <color rgb="00DC2626"/>
        <sz val="10"/>
      </font>
      <fill>
        <patternFill patternType="solid">
          <f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Umlagefähige Kosten je Kostenart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'Abrechnung_Summary'!B15</f>
            </strRef>
          </tx>
          <spPr>
            <a:solidFill xmlns:a="http://schemas.openxmlformats.org/drawingml/2006/main">
              <a:srgbClr val="1E293B"/>
            </a:solidFill>
            <a:ln xmlns:a="http://schemas.openxmlformats.org/drawingml/2006/main">
              <a:prstDash val="solid"/>
            </a:ln>
          </spPr>
          <cat>
            <numRef>
              <f>'Abrechnung_Summary'!$A$16:$A$25</f>
            </numRef>
          </cat>
          <val>
            <numRef>
              <f>'Abrechnung_Summary'!$B$16:$B$25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Kostenart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Betrag €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Kostenverteilung je Objekt</a:t>
            </a:r>
          </a:p>
        </rich>
      </tx>
    </title>
    <plotArea>
      <pieChart>
        <varyColors val="1"/>
        <ser>
          <idx val="0"/>
          <order val="0"/>
          <tx>
            <strRef>
              <f>'Abrechnung_Summary'!B28</f>
            </strRef>
          </tx>
          <spPr>
            <a:ln xmlns:a="http://schemas.openxmlformats.org/drawingml/2006/main">
              <a:prstDash val="solid"/>
            </a:ln>
          </spPr>
          <cat>
            <numRef>
              <f>'Abrechnung_Summary'!$A$29:$A$31</f>
            </numRef>
          </cat>
          <val>
            <numRef>
              <f>'Abrechnung_Summary'!$B$29:$B$31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16</row>
      <rowOff>0</rowOff>
    </from>
    <ext cx="792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4</col>
      <colOff>0</colOff>
      <row>16</row>
      <rowOff>0</rowOff>
    </from>
    <ext cx="504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O13"/>
  <sheetViews>
    <sheetView workbookViewId="0">
      <selection activeCell="A1" sqref="A1"/>
    </sheetView>
  </sheetViews>
  <sheetFormatPr baseColWidth="8" defaultRowHeight="15"/>
  <cols>
    <col width="14" customWidth="1" min="1" max="1"/>
    <col width="10" customWidth="1" min="2" max="2"/>
    <col width="22" customWidth="1" min="3" max="3"/>
    <col width="16" customWidth="1" min="4" max="4"/>
    <col width="22" customWidth="1" min="5" max="5"/>
    <col width="13" customWidth="1" min="6" max="6"/>
    <col width="22" customWidth="1" min="7" max="7"/>
    <col width="18" customWidth="1" min="8" max="8"/>
    <col width="20" customWidth="1" min="9" max="9"/>
    <col width="18" customWidth="1" min="10" max="10"/>
    <col width="20" customWidth="1" min="11" max="11"/>
    <col width="28" customWidth="1" min="12" max="12"/>
    <col width="14" customWidth="1" min="13" max="13"/>
    <col width="18" customWidth="1" min="14" max="14"/>
    <col width="28" customWidth="1" min="15" max="15"/>
  </cols>
  <sheetData>
    <row r="1" ht="28" customHeight="1">
      <c r="A1" s="1" t="inlineStr">
        <is>
          <t>Kalte Betriebskosten – Umlageerfassung je Kostenart und Abrechnungsjahr</t>
        </is>
      </c>
      <c r="B1" s="32" t="n"/>
      <c r="C1" s="32" t="n"/>
      <c r="D1" s="32" t="n"/>
      <c r="E1" s="32" t="n"/>
      <c r="F1" s="32" t="n"/>
      <c r="G1" s="32" t="n"/>
      <c r="H1" s="32" t="n"/>
      <c r="I1" s="32" t="n"/>
      <c r="J1" s="32" t="n"/>
      <c r="K1" s="32" t="n"/>
      <c r="L1" s="32" t="n"/>
      <c r="M1" s="32" t="n"/>
      <c r="N1" s="32" t="n"/>
      <c r="O1" s="33" t="n"/>
    </row>
    <row r="2" ht="36" customHeight="1">
      <c r="A2" s="2" t="inlineStr">
        <is>
          <t>Abrechnungsjahr</t>
        </is>
      </c>
      <c r="B2" s="2" t="inlineStr">
        <is>
          <t>Objekt-ID</t>
        </is>
      </c>
      <c r="C2" s="2" t="inlineStr">
        <is>
          <t>Objektadresse</t>
        </is>
      </c>
      <c r="D2" s="2" t="inlineStr">
        <is>
          <t>Stadt</t>
        </is>
      </c>
      <c r="E2" s="2" t="inlineStr">
        <is>
          <t>Kostenart</t>
        </is>
      </c>
      <c r="F2" s="2" t="inlineStr">
        <is>
          <t>Umlagefähig?</t>
        </is>
      </c>
      <c r="G2" s="2" t="inlineStr">
        <is>
          <t>BetrKV-Position</t>
        </is>
      </c>
      <c r="H2" s="2" t="inlineStr">
        <is>
          <t>Verteilerschlüssel</t>
        </is>
      </c>
      <c r="I2" s="2" t="inlineStr">
        <is>
          <t>Gesamtkosten brutto €</t>
        </is>
      </c>
      <c r="J2" s="2" t="inlineStr">
        <is>
          <t>Anteil umlagefähig %</t>
        </is>
      </c>
      <c r="K2" s="2" t="inlineStr">
        <is>
          <t>Umlagefähiger Betrag €</t>
        </is>
      </c>
      <c r="L2" s="2" t="inlineStr">
        <is>
          <t>Hinweis</t>
        </is>
      </c>
      <c r="M2" s="2" t="inlineStr">
        <is>
          <t>Belegdatum</t>
        </is>
      </c>
      <c r="N2" s="2" t="inlineStr">
        <is>
          <t>Rechnungsnummer</t>
        </is>
      </c>
      <c r="O2" s="2" t="inlineStr">
        <is>
          <t>Dienstleister</t>
        </is>
      </c>
    </row>
    <row r="3">
      <c r="A3" s="3" t="n">
        <v>2026</v>
      </c>
      <c r="B3" s="4" t="inlineStr">
        <is>
          <t>OBJ-01</t>
        </is>
      </c>
      <c r="C3" s="4" t="inlineStr">
        <is>
          <t>Hauptstraße 12</t>
        </is>
      </c>
      <c r="D3" s="4" t="inlineStr">
        <is>
          <t>Berlin</t>
        </is>
      </c>
      <c r="E3" s="4" t="inlineStr">
        <is>
          <t>Grundsteuer</t>
        </is>
      </c>
      <c r="F3" s="4" t="inlineStr">
        <is>
          <t>Ja</t>
        </is>
      </c>
      <c r="G3" s="4" t="inlineStr">
        <is>
          <t>§ 2 Nr. 1 BetrKV</t>
        </is>
      </c>
      <c r="H3" s="4" t="inlineStr">
        <is>
          <t>Wohnfläche</t>
        </is>
      </c>
      <c r="I3" s="5" t="n">
        <v>3200</v>
      </c>
      <c r="J3" s="6" t="n">
        <v>1</v>
      </c>
      <c r="K3" s="7">
        <f>IFERROR(IF(F3="Ja",I3*J3,0),0)</f>
        <v/>
      </c>
      <c r="L3" s="4" t="inlineStr">
        <is>
          <t>Bescheid Finanzamt</t>
        </is>
      </c>
      <c r="M3" s="8" t="inlineStr">
        <is>
          <t>15.01.2026</t>
        </is>
      </c>
      <c r="N3" s="4" t="inlineStr">
        <is>
          <t>RNR-2026-001</t>
        </is>
      </c>
      <c r="O3" s="4" t="inlineStr">
        <is>
          <t>Finanzamt Berlin-Mitte</t>
        </is>
      </c>
    </row>
    <row r="4">
      <c r="A4" s="9" t="n">
        <v>2026</v>
      </c>
      <c r="B4" s="10" t="inlineStr">
        <is>
          <t>OBJ-01</t>
        </is>
      </c>
      <c r="C4" s="10" t="inlineStr">
        <is>
          <t>Hauptstraße 12</t>
        </is>
      </c>
      <c r="D4" s="10" t="inlineStr">
        <is>
          <t>Berlin</t>
        </is>
      </c>
      <c r="E4" s="10" t="inlineStr">
        <is>
          <t>Hausreinigung</t>
        </is>
      </c>
      <c r="F4" s="10" t="inlineStr">
        <is>
          <t>Ja</t>
        </is>
      </c>
      <c r="G4" s="10" t="inlineStr">
        <is>
          <t>§ 2 Nr. 9 BetrKV</t>
        </is>
      </c>
      <c r="H4" s="10" t="inlineStr">
        <is>
          <t>Wohnfläche</t>
        </is>
      </c>
      <c r="I4" s="5" t="n">
        <v>1440</v>
      </c>
      <c r="J4" s="6" t="n">
        <v>1</v>
      </c>
      <c r="K4" s="11">
        <f>IFERROR(IF(F4="Ja",I4*J4,0),0)</f>
        <v/>
      </c>
      <c r="L4" s="10" t="inlineStr">
        <is>
          <t>Reinigungsvertrag</t>
        </is>
      </c>
      <c r="M4" s="12" t="inlineStr">
        <is>
          <t>31.01.2026</t>
        </is>
      </c>
      <c r="N4" s="10" t="inlineStr">
        <is>
          <t>RNR-2026-002</t>
        </is>
      </c>
      <c r="O4" s="10" t="inlineStr">
        <is>
          <t>CleanPro GmbH</t>
        </is>
      </c>
    </row>
    <row r="5">
      <c r="A5" s="3" t="n">
        <v>2026</v>
      </c>
      <c r="B5" s="4" t="inlineStr">
        <is>
          <t>OBJ-01</t>
        </is>
      </c>
      <c r="C5" s="4" t="inlineStr">
        <is>
          <t>Hauptstraße 12</t>
        </is>
      </c>
      <c r="D5" s="4" t="inlineStr">
        <is>
          <t>Berlin</t>
        </is>
      </c>
      <c r="E5" s="4" t="inlineStr">
        <is>
          <t>Gartenpflege</t>
        </is>
      </c>
      <c r="F5" s="4" t="inlineStr">
        <is>
          <t>Ja</t>
        </is>
      </c>
      <c r="G5" s="4" t="inlineStr">
        <is>
          <t>§ 2 Nr. 10 BetrKV</t>
        </is>
      </c>
      <c r="H5" s="4" t="inlineStr">
        <is>
          <t>Wohnfläche</t>
        </is>
      </c>
      <c r="I5" s="5" t="n">
        <v>960</v>
      </c>
      <c r="J5" s="6" t="n">
        <v>1</v>
      </c>
      <c r="K5" s="7">
        <f>IFERROR(IF(F5="Ja",I5*J5,0),0)</f>
        <v/>
      </c>
      <c r="L5" s="4" t="inlineStr">
        <is>
          <t>Saisonarbeiten</t>
        </is>
      </c>
      <c r="M5" s="8" t="inlineStr">
        <is>
          <t>28.02.2026</t>
        </is>
      </c>
      <c r="N5" s="4" t="inlineStr">
        <is>
          <t>RNR-2026-003</t>
        </is>
      </c>
      <c r="O5" s="4" t="inlineStr">
        <is>
          <t>GrünService Berlin</t>
        </is>
      </c>
    </row>
    <row r="6">
      <c r="A6" s="9" t="n">
        <v>2026</v>
      </c>
      <c r="B6" s="10" t="inlineStr">
        <is>
          <t>OBJ-01</t>
        </is>
      </c>
      <c r="C6" s="10" t="inlineStr">
        <is>
          <t>Hauptstraße 12</t>
        </is>
      </c>
      <c r="D6" s="10" t="inlineStr">
        <is>
          <t>Berlin</t>
        </is>
      </c>
      <c r="E6" s="10" t="inlineStr">
        <is>
          <t>Müllabfuhr</t>
        </is>
      </c>
      <c r="F6" s="10" t="inlineStr">
        <is>
          <t>Ja</t>
        </is>
      </c>
      <c r="G6" s="10" t="inlineStr">
        <is>
          <t>§ 2 Nr. 8 BetrKV</t>
        </is>
      </c>
      <c r="H6" s="10" t="inlineStr">
        <is>
          <t>Einheiten</t>
        </is>
      </c>
      <c r="I6" s="5" t="n">
        <v>720</v>
      </c>
      <c r="J6" s="6" t="n">
        <v>1</v>
      </c>
      <c r="K6" s="11">
        <f>IFERROR(IF(F6="Ja",I6*J6,0),0)</f>
        <v/>
      </c>
      <c r="L6" s="10" t="inlineStr">
        <is>
          <t>BSR Jahresgebühr</t>
        </is>
      </c>
      <c r="M6" s="12" t="inlineStr">
        <is>
          <t>15.02.2026</t>
        </is>
      </c>
      <c r="N6" s="10" t="inlineStr">
        <is>
          <t>RNR-2026-004</t>
        </is>
      </c>
      <c r="O6" s="10" t="inlineStr">
        <is>
          <t>BSR Berlin</t>
        </is>
      </c>
    </row>
    <row r="7">
      <c r="A7" s="3" t="n">
        <v>2026</v>
      </c>
      <c r="B7" s="4" t="inlineStr">
        <is>
          <t>OBJ-02</t>
        </is>
      </c>
      <c r="C7" s="4" t="inlineStr">
        <is>
          <t>Lindenallee 7</t>
        </is>
      </c>
      <c r="D7" s="4" t="inlineStr">
        <is>
          <t>München</t>
        </is>
      </c>
      <c r="E7" s="4" t="inlineStr">
        <is>
          <t>Straßenreinigung</t>
        </is>
      </c>
      <c r="F7" s="4" t="inlineStr">
        <is>
          <t>Ja</t>
        </is>
      </c>
      <c r="G7" s="4" t="inlineStr">
        <is>
          <t>§ 2 Nr. 8 BetrKV</t>
        </is>
      </c>
      <c r="H7" s="4" t="inlineStr">
        <is>
          <t>Wohnfläche</t>
        </is>
      </c>
      <c r="I7" s="5" t="n">
        <v>480</v>
      </c>
      <c r="J7" s="6" t="n">
        <v>1</v>
      </c>
      <c r="K7" s="7">
        <f>IFERROR(IF(F7="Ja",I7*J7,0),0)</f>
        <v/>
      </c>
      <c r="L7" s="4" t="inlineStr">
        <is>
          <t>Stadtreinigung</t>
        </is>
      </c>
      <c r="M7" s="8" t="inlineStr">
        <is>
          <t>20.02.2026</t>
        </is>
      </c>
      <c r="N7" s="4" t="inlineStr">
        <is>
          <t>RNR-2026-005</t>
        </is>
      </c>
      <c r="O7" s="4" t="inlineStr">
        <is>
          <t>AWM München</t>
        </is>
      </c>
    </row>
    <row r="8">
      <c r="A8" s="9" t="n">
        <v>2026</v>
      </c>
      <c r="B8" s="10" t="inlineStr">
        <is>
          <t>OBJ-02</t>
        </is>
      </c>
      <c r="C8" s="10" t="inlineStr">
        <is>
          <t>Lindenallee 7</t>
        </is>
      </c>
      <c r="D8" s="10" t="inlineStr">
        <is>
          <t>München</t>
        </is>
      </c>
      <c r="E8" s="10" t="inlineStr">
        <is>
          <t>Allgemeinstrom</t>
        </is>
      </c>
      <c r="F8" s="10" t="inlineStr">
        <is>
          <t>Ja</t>
        </is>
      </c>
      <c r="G8" s="10" t="inlineStr">
        <is>
          <t>§ 2 Nr. 11 BetrKV</t>
        </is>
      </c>
      <c r="H8" s="10" t="inlineStr">
        <is>
          <t>Einheiten</t>
        </is>
      </c>
      <c r="I8" s="5" t="n">
        <v>840</v>
      </c>
      <c r="J8" s="6" t="n">
        <v>1</v>
      </c>
      <c r="K8" s="11">
        <f>IFERROR(IF(F8="Ja",I8*J8,0),0)</f>
        <v/>
      </c>
      <c r="L8" s="10" t="inlineStr">
        <is>
          <t>Treppenhaus/Keller</t>
        </is>
      </c>
      <c r="M8" s="12" t="inlineStr">
        <is>
          <t>28.02.2026</t>
        </is>
      </c>
      <c r="N8" s="10" t="inlineStr">
        <is>
          <t>RNR-2026-006</t>
        </is>
      </c>
      <c r="O8" s="10" t="inlineStr">
        <is>
          <t>Stadtwerke München</t>
        </is>
      </c>
    </row>
    <row r="9">
      <c r="A9" s="3" t="n">
        <v>2026</v>
      </c>
      <c r="B9" s="4" t="inlineStr">
        <is>
          <t>OBJ-02</t>
        </is>
      </c>
      <c r="C9" s="4" t="inlineStr">
        <is>
          <t>Lindenallee 7</t>
        </is>
      </c>
      <c r="D9" s="4" t="inlineStr">
        <is>
          <t>München</t>
        </is>
      </c>
      <c r="E9" s="4" t="inlineStr">
        <is>
          <t>Schornsteinreinigung</t>
        </is>
      </c>
      <c r="F9" s="4" t="inlineStr">
        <is>
          <t>Ja</t>
        </is>
      </c>
      <c r="G9" s="4" t="inlineStr">
        <is>
          <t>§ 2 Nr. 12 BetrKV</t>
        </is>
      </c>
      <c r="H9" s="4" t="inlineStr">
        <is>
          <t>Einheiten</t>
        </is>
      </c>
      <c r="I9" s="5" t="n">
        <v>360</v>
      </c>
      <c r="J9" s="6" t="n">
        <v>1</v>
      </c>
      <c r="K9" s="7">
        <f>IFERROR(IF(F9="Ja",I9*J9,0),0)</f>
        <v/>
      </c>
      <c r="L9" s="4" t="inlineStr">
        <is>
          <t>Jahresreinigung</t>
        </is>
      </c>
      <c r="M9" s="8" t="inlineStr">
        <is>
          <t>10.03.2026</t>
        </is>
      </c>
      <c r="N9" s="4" t="inlineStr">
        <is>
          <t>RNR-2026-007</t>
        </is>
      </c>
      <c r="O9" s="4" t="inlineStr">
        <is>
          <t>Kaminkehrer Huber</t>
        </is>
      </c>
    </row>
    <row r="10">
      <c r="A10" s="9" t="n">
        <v>2026</v>
      </c>
      <c r="B10" s="10" t="inlineStr">
        <is>
          <t>OBJ-03</t>
        </is>
      </c>
      <c r="C10" s="10" t="inlineStr">
        <is>
          <t>Goethestraße 45</t>
        </is>
      </c>
      <c r="D10" s="10" t="inlineStr">
        <is>
          <t>Hamburg</t>
        </is>
      </c>
      <c r="E10" s="10" t="inlineStr">
        <is>
          <t>Gebäudereinigung</t>
        </is>
      </c>
      <c r="F10" s="10" t="inlineStr">
        <is>
          <t>Ja</t>
        </is>
      </c>
      <c r="G10" s="10" t="inlineStr">
        <is>
          <t>§ 2 Nr. 9 BetrKV</t>
        </is>
      </c>
      <c r="H10" s="10" t="inlineStr">
        <is>
          <t>Wohnfläche</t>
        </is>
      </c>
      <c r="I10" s="5" t="n">
        <v>1080</v>
      </c>
      <c r="J10" s="6" t="n">
        <v>1</v>
      </c>
      <c r="K10" s="11">
        <f>IFERROR(IF(F10="Ja",I10*J10,0),0)</f>
        <v/>
      </c>
      <c r="L10" s="10" t="inlineStr">
        <is>
          <t>Quartalsreinigung</t>
        </is>
      </c>
      <c r="M10" s="12" t="inlineStr">
        <is>
          <t>31.03.2026</t>
        </is>
      </c>
      <c r="N10" s="10" t="inlineStr">
        <is>
          <t>RNR-2026-008</t>
        </is>
      </c>
      <c r="O10" s="10" t="inlineStr">
        <is>
          <t>Reinigung Nord GmbH</t>
        </is>
      </c>
    </row>
    <row r="11">
      <c r="A11" s="3" t="n">
        <v>2026</v>
      </c>
      <c r="B11" s="4" t="inlineStr">
        <is>
          <t>OBJ-03</t>
        </is>
      </c>
      <c r="C11" s="4" t="inlineStr">
        <is>
          <t>Goethestraße 45</t>
        </is>
      </c>
      <c r="D11" s="4" t="inlineStr">
        <is>
          <t>Hamburg</t>
        </is>
      </c>
      <c r="E11" s="4" t="inlineStr">
        <is>
          <t>Versicherungen</t>
        </is>
      </c>
      <c r="F11" s="4" t="inlineStr">
        <is>
          <t>Ja</t>
        </is>
      </c>
      <c r="G11" s="4" t="inlineStr">
        <is>
          <t>§ 2 Nr. 13 BetrKV</t>
        </is>
      </c>
      <c r="H11" s="4" t="inlineStr">
        <is>
          <t>Wohnfläche</t>
        </is>
      </c>
      <c r="I11" s="5" t="n">
        <v>1920</v>
      </c>
      <c r="J11" s="6" t="n">
        <v>0.8</v>
      </c>
      <c r="K11" s="7">
        <f>IFERROR(IF(F11="Ja",I11*J11,0),0)</f>
        <v/>
      </c>
      <c r="L11" s="4" t="inlineStr">
        <is>
          <t>nur Gebäudeversicherung</t>
        </is>
      </c>
      <c r="M11" s="8" t="inlineStr">
        <is>
          <t>01.04.2026</t>
        </is>
      </c>
      <c r="N11" s="4" t="inlineStr">
        <is>
          <t>RNR-2026-009</t>
        </is>
      </c>
      <c r="O11" s="4" t="inlineStr">
        <is>
          <t>Allianz Versicherung</t>
        </is>
      </c>
    </row>
    <row r="12">
      <c r="A12" s="9" t="n">
        <v>2026</v>
      </c>
      <c r="B12" s="10" t="inlineStr">
        <is>
          <t>OBJ-03</t>
        </is>
      </c>
      <c r="C12" s="10" t="inlineStr">
        <is>
          <t>Goethestraße 45</t>
        </is>
      </c>
      <c r="D12" s="10" t="inlineStr">
        <is>
          <t>Hamburg</t>
        </is>
      </c>
      <c r="E12" s="10" t="inlineStr">
        <is>
          <t>Wasser/Abwasser</t>
        </is>
      </c>
      <c r="F12" s="10" t="inlineStr">
        <is>
          <t>Ja</t>
        </is>
      </c>
      <c r="G12" s="10" t="inlineStr">
        <is>
          <t>§ 2 Nr. 2 BetrKV</t>
        </is>
      </c>
      <c r="H12" s="10" t="inlineStr">
        <is>
          <t>Verbrauch</t>
        </is>
      </c>
      <c r="I12" s="5" t="n">
        <v>2160</v>
      </c>
      <c r="J12" s="6" t="n">
        <v>1</v>
      </c>
      <c r="K12" s="11">
        <f>IFERROR(IF(F12="Ja",I12*J12,0),0)</f>
        <v/>
      </c>
      <c r="L12" s="10" t="inlineStr">
        <is>
          <t>Jahresabrechnung</t>
        </is>
      </c>
      <c r="M12" s="12" t="inlineStr">
        <is>
          <t>15.04.2026</t>
        </is>
      </c>
      <c r="N12" s="10" t="inlineStr">
        <is>
          <t>RNR-2026-010</t>
        </is>
      </c>
      <c r="O12" s="10" t="inlineStr">
        <is>
          <t>Hamburg Wasser</t>
        </is>
      </c>
    </row>
    <row r="13">
      <c r="D13" s="13" t="inlineStr">
        <is>
          <t>Gesamt</t>
        </is>
      </c>
      <c r="I13" s="14">
        <f>SUM(I3:I12)</f>
        <v/>
      </c>
      <c r="K13" s="14">
        <f>SUM(K3:K12)</f>
        <v/>
      </c>
    </row>
  </sheetData>
  <mergeCells count="1">
    <mergeCell ref="A1:O1"/>
  </mergeCells>
  <dataValidations count="2">
    <dataValidation sqref="F3:F50" showErrorMessage="1" showInputMessage="1" allowBlank="1" type="list">
      <formula1>"Ja,Nein"</formula1>
    </dataValidation>
    <dataValidation sqref="H3:H50" showErrorMessage="1" showInputMessage="1" allowBlank="1" type="list">
      <formula1>"Wohnfläche,Personen,Einheiten,Verbrauch"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P13"/>
  <sheetViews>
    <sheetView workbookViewId="0">
      <selection activeCell="A1" sqref="A1"/>
    </sheetView>
  </sheetViews>
  <sheetFormatPr baseColWidth="8" defaultRowHeight="15"/>
  <cols>
    <col width="10" customWidth="1" min="1" max="1"/>
    <col width="28" customWidth="1" min="2" max="2"/>
    <col width="10" customWidth="1" min="3" max="3"/>
    <col width="22" customWidth="1" min="4" max="4"/>
    <col width="14" customWidth="1" min="5" max="5"/>
    <col width="14" customWidth="1" min="6" max="6"/>
    <col width="14" customWidth="1" min="7" max="7"/>
    <col width="13" customWidth="1" min="8" max="8"/>
    <col width="17" customWidth="1" min="9" max="9"/>
    <col width="16" customWidth="1" min="10" max="10"/>
    <col width="16" customWidth="1" min="11" max="11"/>
    <col width="14" customWidth="1" min="12" max="12"/>
    <col width="22" customWidth="1" min="13" max="13"/>
    <col width="14" customWidth="1" min="14" max="14"/>
    <col width="14" customWidth="1" min="15" max="15"/>
    <col width="14" customWidth="1" min="16" max="16"/>
  </cols>
  <sheetData>
    <row r="1" ht="28" customHeight="1">
      <c r="A1" s="1" t="inlineStr">
        <is>
          <t>Mieterzuordnung &amp; Verteilerschlüssel – Wohneinheiten je Objekt</t>
        </is>
      </c>
      <c r="B1" s="32" t="n"/>
      <c r="C1" s="32" t="n"/>
      <c r="D1" s="32" t="n"/>
      <c r="E1" s="32" t="n"/>
      <c r="F1" s="32" t="n"/>
      <c r="G1" s="32" t="n"/>
      <c r="H1" s="32" t="n"/>
      <c r="I1" s="32" t="n"/>
      <c r="J1" s="32" t="n"/>
      <c r="K1" s="32" t="n"/>
      <c r="L1" s="32" t="n"/>
      <c r="M1" s="32" t="n"/>
      <c r="N1" s="32" t="n"/>
      <c r="O1" s="32" t="n"/>
      <c r="P1" s="33" t="n"/>
    </row>
    <row r="2" ht="36" customHeight="1">
      <c r="A2" s="2" t="inlineStr">
        <is>
          <t>Objekt-ID</t>
        </is>
      </c>
      <c r="B2" s="2" t="inlineStr">
        <is>
          <t>Objektadresse</t>
        </is>
      </c>
      <c r="C2" s="2" t="inlineStr">
        <is>
          <t>Wohneinheit</t>
        </is>
      </c>
      <c r="D2" s="2" t="inlineStr">
        <is>
          <t>Mietername</t>
        </is>
      </c>
      <c r="E2" s="2" t="inlineStr">
        <is>
          <t>Einzugsdatum</t>
        </is>
      </c>
      <c r="F2" s="2" t="inlineStr">
        <is>
          <t>Auszugsdatum</t>
        </is>
      </c>
      <c r="G2" s="2" t="inlineStr">
        <is>
          <t>Wohnfläche m²</t>
        </is>
      </c>
      <c r="H2" s="2" t="inlineStr">
        <is>
          <t>Personenanzahl</t>
        </is>
      </c>
      <c r="I2" s="2" t="inlineStr">
        <is>
          <t>Anteil Wohnfläche %</t>
        </is>
      </c>
      <c r="J2" s="2" t="inlineStr">
        <is>
          <t>Anteil Personen %</t>
        </is>
      </c>
      <c r="K2" s="2" t="inlineStr">
        <is>
          <t>Einheiten-Anteil %</t>
        </is>
      </c>
      <c r="L2" s="2" t="inlineStr">
        <is>
          <t>Nutzungstage</t>
        </is>
      </c>
      <c r="M2" s="2" t="inlineStr">
        <is>
          <t>Abrechnungsstatus</t>
        </is>
      </c>
      <c r="N2" s="2" t="inlineStr">
        <is>
          <t>Kaution €</t>
        </is>
      </c>
      <c r="O2" s="2" t="inlineStr">
        <is>
          <t>Kaltmiete €</t>
        </is>
      </c>
      <c r="P2" s="2" t="inlineStr">
        <is>
          <t>Warmmiete €</t>
        </is>
      </c>
    </row>
    <row r="3">
      <c r="A3" s="4" t="inlineStr">
        <is>
          <t>OBJ-01</t>
        </is>
      </c>
      <c r="B3" s="4" t="inlineStr">
        <is>
          <t>Hauptstraße 12, Berlin</t>
        </is>
      </c>
      <c r="C3" s="4" t="inlineStr">
        <is>
          <t>Whg. 1</t>
        </is>
      </c>
      <c r="D3" s="4" t="inlineStr">
        <is>
          <t>Thomas Becker</t>
        </is>
      </c>
      <c r="E3" s="8" t="inlineStr">
        <is>
          <t>01.04.2022</t>
        </is>
      </c>
      <c r="F3" s="8" t="inlineStr"/>
      <c r="G3" s="15" t="n">
        <v>72</v>
      </c>
      <c r="H3" s="16" t="n">
        <v>2</v>
      </c>
      <c r="I3" s="17">
        <f>IFERROR(G3/SUM($G$3:$G$11),0)</f>
        <v/>
      </c>
      <c r="J3" s="17">
        <f>IFERROR(H3/SUM($H$3:$H$11),0)</f>
        <v/>
      </c>
      <c r="K3" s="17">
        <f>IFERROR(1/COUNTA($C$3:$C$11),0)</f>
        <v/>
      </c>
      <c r="L3" s="18">
        <f>IFERROR(DATEDIF(E3,TODAY(),"D"),0)</f>
        <v/>
      </c>
      <c r="M3" s="4" t="inlineStr">
        <is>
          <t>aktiv</t>
        </is>
      </c>
      <c r="N3" s="7" t="n">
        <v>1800</v>
      </c>
      <c r="O3" s="7" t="n">
        <v>900</v>
      </c>
      <c r="P3" s="7" t="n">
        <v>1100</v>
      </c>
    </row>
    <row r="4">
      <c r="A4" s="10" t="inlineStr">
        <is>
          <t>OBJ-01</t>
        </is>
      </c>
      <c r="B4" s="10" t="inlineStr">
        <is>
          <t>Hauptstraße 12, Berlin</t>
        </is>
      </c>
      <c r="C4" s="10" t="inlineStr">
        <is>
          <t>Whg. 2</t>
        </is>
      </c>
      <c r="D4" s="10" t="inlineStr">
        <is>
          <t>Sabine Müller</t>
        </is>
      </c>
      <c r="E4" s="12" t="inlineStr">
        <is>
          <t>01.07.2021</t>
        </is>
      </c>
      <c r="F4" s="12" t="inlineStr"/>
      <c r="G4" s="15" t="n">
        <v>68</v>
      </c>
      <c r="H4" s="16" t="n">
        <v>1</v>
      </c>
      <c r="I4" s="19">
        <f>IFERROR(G4/SUM($G$3:$G$11),0)</f>
        <v/>
      </c>
      <c r="J4" s="19">
        <f>IFERROR(H4/SUM($H$3:$H$11),0)</f>
        <v/>
      </c>
      <c r="K4" s="19">
        <f>IFERROR(1/COUNTA($C$3:$C$11),0)</f>
        <v/>
      </c>
      <c r="L4" s="20">
        <f>IFERROR(DATEDIF(E4,TODAY(),"D"),0)</f>
        <v/>
      </c>
      <c r="M4" s="10" t="inlineStr">
        <is>
          <t>aktiv</t>
        </is>
      </c>
      <c r="N4" s="11" t="n">
        <v>1650</v>
      </c>
      <c r="O4" s="11" t="n">
        <v>825</v>
      </c>
      <c r="P4" s="11" t="n">
        <v>1010</v>
      </c>
    </row>
    <row r="5">
      <c r="A5" s="4" t="inlineStr">
        <is>
          <t>OBJ-01</t>
        </is>
      </c>
      <c r="B5" s="4" t="inlineStr">
        <is>
          <t>Hauptstraße 12, Berlin</t>
        </is>
      </c>
      <c r="C5" s="4" t="inlineStr">
        <is>
          <t>Whg. 3</t>
        </is>
      </c>
      <c r="D5" s="4" t="inlineStr">
        <is>
          <t>Andreas Schneider</t>
        </is>
      </c>
      <c r="E5" s="8" t="inlineStr">
        <is>
          <t>01.01.2023</t>
        </is>
      </c>
      <c r="F5" s="8" t="inlineStr"/>
      <c r="G5" s="15" t="n">
        <v>85</v>
      </c>
      <c r="H5" s="16" t="n">
        <v>3</v>
      </c>
      <c r="I5" s="17">
        <f>IFERROR(G5/SUM($G$3:$G$11),0)</f>
        <v/>
      </c>
      <c r="J5" s="17">
        <f>IFERROR(H5/SUM($H$3:$H$11),0)</f>
        <v/>
      </c>
      <c r="K5" s="17">
        <f>IFERROR(1/COUNTA($C$3:$C$11),0)</f>
        <v/>
      </c>
      <c r="L5" s="18">
        <f>IFERROR(DATEDIF(E5,TODAY(),"D"),0)</f>
        <v/>
      </c>
      <c r="M5" s="4" t="inlineStr">
        <is>
          <t>aktiv</t>
        </is>
      </c>
      <c r="N5" s="7" t="n">
        <v>2100</v>
      </c>
      <c r="O5" s="7" t="n">
        <v>1050</v>
      </c>
      <c r="P5" s="7" t="n">
        <v>1280</v>
      </c>
    </row>
    <row r="6">
      <c r="A6" s="10" t="inlineStr">
        <is>
          <t>OBJ-01</t>
        </is>
      </c>
      <c r="B6" s="10" t="inlineStr">
        <is>
          <t>Hauptstraße 12, Berlin</t>
        </is>
      </c>
      <c r="C6" s="10" t="inlineStr">
        <is>
          <t>Whg. 4</t>
        </is>
      </c>
      <c r="D6" s="10" t="inlineStr">
        <is>
          <t>Petra Wagner</t>
        </is>
      </c>
      <c r="E6" s="12" t="inlineStr">
        <is>
          <t>01.03.2024</t>
        </is>
      </c>
      <c r="F6" s="12" t="inlineStr">
        <is>
          <t>28.02.2026</t>
        </is>
      </c>
      <c r="G6" s="15" t="n">
        <v>60</v>
      </c>
      <c r="H6" s="16" t="n">
        <v>2</v>
      </c>
      <c r="I6" s="19">
        <f>IFERROR(G6/SUM($G$3:$G$11),0)</f>
        <v/>
      </c>
      <c r="J6" s="19">
        <f>IFERROR(H6/SUM($H$3:$H$11),0)</f>
        <v/>
      </c>
      <c r="K6" s="19">
        <f>IFERROR(1/COUNTA($C$3:$C$11),0)</f>
        <v/>
      </c>
      <c r="L6" s="20">
        <f>IFERROR(DATEDIF(E6,F6,"D"),0)</f>
        <v/>
      </c>
      <c r="M6" s="10" t="inlineStr">
        <is>
          <t>ausgezogen</t>
        </is>
      </c>
      <c r="N6" s="11" t="n">
        <v>1500</v>
      </c>
      <c r="O6" s="11" t="n">
        <v>750</v>
      </c>
      <c r="P6" s="11" t="n">
        <v>920</v>
      </c>
    </row>
    <row r="7">
      <c r="A7" s="4" t="inlineStr">
        <is>
          <t>OBJ-02</t>
        </is>
      </c>
      <c r="B7" s="4" t="inlineStr">
        <is>
          <t>Lindenallee 7, München</t>
        </is>
      </c>
      <c r="C7" s="4" t="inlineStr">
        <is>
          <t>Whg. 1</t>
        </is>
      </c>
      <c r="D7" s="4" t="inlineStr">
        <is>
          <t>Michael Hoffmann</t>
        </is>
      </c>
      <c r="E7" s="8" t="inlineStr">
        <is>
          <t>01.06.2020</t>
        </is>
      </c>
      <c r="F7" s="8" t="inlineStr"/>
      <c r="G7" s="15" t="n">
        <v>90</v>
      </c>
      <c r="H7" s="16" t="n">
        <v>4</v>
      </c>
      <c r="I7" s="17">
        <f>IFERROR(G7/SUM($G$3:$G$11),0)</f>
        <v/>
      </c>
      <c r="J7" s="17">
        <f>IFERROR(H7/SUM($H$3:$H$11),0)</f>
        <v/>
      </c>
      <c r="K7" s="17">
        <f>IFERROR(1/COUNTA($C$3:$C$11),0)</f>
        <v/>
      </c>
      <c r="L7" s="18">
        <f>IFERROR(DATEDIF(E7,TODAY(),"D"),0)</f>
        <v/>
      </c>
      <c r="M7" s="4" t="inlineStr">
        <is>
          <t>aktiv</t>
        </is>
      </c>
      <c r="N7" s="7" t="n">
        <v>2700</v>
      </c>
      <c r="O7" s="7" t="n">
        <v>1350</v>
      </c>
      <c r="P7" s="7" t="n">
        <v>1650</v>
      </c>
    </row>
    <row r="8">
      <c r="A8" s="10" t="inlineStr">
        <is>
          <t>OBJ-02</t>
        </is>
      </c>
      <c r="B8" s="10" t="inlineStr">
        <is>
          <t>Lindenallee 7, München</t>
        </is>
      </c>
      <c r="C8" s="10" t="inlineStr">
        <is>
          <t>Whg. 2</t>
        </is>
      </c>
      <c r="D8" s="10" t="inlineStr">
        <is>
          <t>Julia Richter</t>
        </is>
      </c>
      <c r="E8" s="12" t="inlineStr">
        <is>
          <t>01.09.2022</t>
        </is>
      </c>
      <c r="F8" s="12" t="inlineStr"/>
      <c r="G8" s="15" t="n">
        <v>78</v>
      </c>
      <c r="H8" s="16" t="n">
        <v>2</v>
      </c>
      <c r="I8" s="19">
        <f>IFERROR(G8/SUM($G$3:$G$11),0)</f>
        <v/>
      </c>
      <c r="J8" s="19">
        <f>IFERROR(H8/SUM($H$3:$H$11),0)</f>
        <v/>
      </c>
      <c r="K8" s="19">
        <f>IFERROR(1/COUNTA($C$3:$C$11),0)</f>
        <v/>
      </c>
      <c r="L8" s="20">
        <f>IFERROR(DATEDIF(E8,TODAY(),"D"),0)</f>
        <v/>
      </c>
      <c r="M8" s="10" t="inlineStr">
        <is>
          <t>aktiv</t>
        </is>
      </c>
      <c r="N8" s="11" t="n">
        <v>2340</v>
      </c>
      <c r="O8" s="11" t="n">
        <v>1170</v>
      </c>
      <c r="P8" s="11" t="n">
        <v>1430</v>
      </c>
    </row>
    <row r="9">
      <c r="A9" s="4" t="inlineStr">
        <is>
          <t>OBJ-02</t>
        </is>
      </c>
      <c r="B9" s="4" t="inlineStr">
        <is>
          <t>Lindenallee 7, München</t>
        </is>
      </c>
      <c r="C9" s="4" t="inlineStr">
        <is>
          <t>Whg. 3</t>
        </is>
      </c>
      <c r="D9" s="4" t="inlineStr">
        <is>
          <t>Stefan Weber</t>
        </is>
      </c>
      <c r="E9" s="8" t="inlineStr">
        <is>
          <t>01.02.2026</t>
        </is>
      </c>
      <c r="F9" s="8" t="inlineStr"/>
      <c r="G9" s="15" t="n">
        <v>65</v>
      </c>
      <c r="H9" s="16" t="n">
        <v>1</v>
      </c>
      <c r="I9" s="17">
        <f>IFERROR(G9/SUM($G$3:$G$11),0)</f>
        <v/>
      </c>
      <c r="J9" s="17">
        <f>IFERROR(H9/SUM($H$3:$H$11),0)</f>
        <v/>
      </c>
      <c r="K9" s="17">
        <f>IFERROR(1/COUNTA($C$3:$C$11),0)</f>
        <v/>
      </c>
      <c r="L9" s="18">
        <f>IFERROR(DATEDIF(E9,TODAY(),"D"),0)</f>
        <v/>
      </c>
      <c r="M9" s="4" t="inlineStr">
        <is>
          <t>aktiv</t>
        </is>
      </c>
      <c r="N9" s="7" t="n">
        <v>1950</v>
      </c>
      <c r="O9" s="7" t="n">
        <v>975</v>
      </c>
      <c r="P9" s="7" t="n">
        <v>1190</v>
      </c>
    </row>
    <row r="10">
      <c r="A10" s="10" t="inlineStr">
        <is>
          <t>OBJ-03</t>
        </is>
      </c>
      <c r="B10" s="10" t="inlineStr">
        <is>
          <t>Goethestraße 45, Hamburg</t>
        </is>
      </c>
      <c r="C10" s="10" t="inlineStr">
        <is>
          <t>Whg. 1</t>
        </is>
      </c>
      <c r="D10" s="10" t="inlineStr">
        <is>
          <t>Claudia Fischer</t>
        </is>
      </c>
      <c r="E10" s="12" t="inlineStr">
        <is>
          <t>01.01.2025</t>
        </is>
      </c>
      <c r="F10" s="12" t="inlineStr"/>
      <c r="G10" s="15" t="n">
        <v>82</v>
      </c>
      <c r="H10" s="16" t="n">
        <v>3</v>
      </c>
      <c r="I10" s="19">
        <f>IFERROR(G10/SUM($G$3:$G$11),0)</f>
        <v/>
      </c>
      <c r="J10" s="19">
        <f>IFERROR(H10/SUM($H$3:$H$11),0)</f>
        <v/>
      </c>
      <c r="K10" s="19">
        <f>IFERROR(1/COUNTA($C$3:$C$11),0)</f>
        <v/>
      </c>
      <c r="L10" s="20">
        <f>IFERROR(DATEDIF(E10,TODAY(),"D"),0)</f>
        <v/>
      </c>
      <c r="M10" s="10" t="inlineStr">
        <is>
          <t>aktiv</t>
        </is>
      </c>
      <c r="N10" s="11" t="n">
        <v>2050</v>
      </c>
      <c r="O10" s="11" t="n">
        <v>1025</v>
      </c>
      <c r="P10" s="11" t="n">
        <v>1260</v>
      </c>
    </row>
    <row r="11">
      <c r="A11" s="4" t="inlineStr">
        <is>
          <t>OBJ-03</t>
        </is>
      </c>
      <c r="B11" s="4" t="inlineStr">
        <is>
          <t>Goethestraße 45, Hamburg</t>
        </is>
      </c>
      <c r="C11" s="4" t="inlineStr">
        <is>
          <t>Whg. 2</t>
        </is>
      </c>
      <c r="D11" s="4" t="inlineStr">
        <is>
          <t>Markus Bauer</t>
        </is>
      </c>
      <c r="E11" s="8" t="inlineStr">
        <is>
          <t>01.05.2024</t>
        </is>
      </c>
      <c r="F11" s="8" t="inlineStr"/>
      <c r="G11" s="15" t="n">
        <v>75</v>
      </c>
      <c r="H11" s="16" t="n">
        <v>2</v>
      </c>
      <c r="I11" s="17">
        <f>IFERROR(G11/SUM($G$3:$G$11),0)</f>
        <v/>
      </c>
      <c r="J11" s="17">
        <f>IFERROR(H11/SUM($H$3:$H$11),0)</f>
        <v/>
      </c>
      <c r="K11" s="17">
        <f>IFERROR(1/COUNTA($C$3:$C$11),0)</f>
        <v/>
      </c>
      <c r="L11" s="18">
        <f>IFERROR(DATEDIF(E11,TODAY(),"D"),0)</f>
        <v/>
      </c>
      <c r="M11" s="4" t="inlineStr">
        <is>
          <t>aktiv</t>
        </is>
      </c>
      <c r="N11" s="7" t="n">
        <v>1875</v>
      </c>
      <c r="O11" s="7" t="n">
        <v>937.5</v>
      </c>
      <c r="P11" s="7" t="n">
        <v>1150</v>
      </c>
    </row>
    <row r="12">
      <c r="C12" s="13" t="inlineStr">
        <is>
          <t>Summe / Gesamt</t>
        </is>
      </c>
      <c r="G12" s="21">
        <f>SUM(G3:G11)</f>
        <v/>
      </c>
      <c r="H12" s="21">
        <f>SUM(H3:H11)</f>
        <v/>
      </c>
      <c r="O12" s="14">
        <f>SUM(O3:O11)</f>
        <v/>
      </c>
      <c r="P12" s="14">
        <f>SUM(P3:P11)</f>
        <v/>
      </c>
    </row>
    <row r="13">
      <c r="C13" s="13" t="inlineStr">
        <is>
          <t>Aktive Einheiten:</t>
        </is>
      </c>
      <c r="D13" s="22">
        <f>COUNTIF(M3:M11,"aktiv")</f>
        <v/>
      </c>
    </row>
  </sheetData>
  <mergeCells count="1">
    <mergeCell ref="A1:P1"/>
  </mergeCells>
  <dataValidations count="1">
    <dataValidation sqref="M3:M50" showErrorMessage="1" showInputMessage="1" allowBlank="1" type="list">
      <formula1>"aktiv,ausgezogen,teilweise abgerechnet"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N31"/>
  <sheetViews>
    <sheetView workbookViewId="0">
      <selection activeCell="A1" sqref="A1"/>
    </sheetView>
  </sheetViews>
  <sheetFormatPr baseColWidth="8" defaultRowHeight="15"/>
  <cols>
    <col width="15" customWidth="1" min="1" max="1"/>
    <col width="10" customWidth="1" min="2" max="2"/>
    <col width="30" customWidth="1" min="3" max="3"/>
    <col width="22" customWidth="1" min="4" max="4"/>
    <col width="12" customWidth="1" min="5" max="5"/>
    <col width="24" customWidth="1" min="6" max="6"/>
    <col width="20" customWidth="1" min="7" max="7"/>
    <col width="22" customWidth="1" min="8" max="8"/>
    <col width="24" customWidth="1" min="9" max="9"/>
    <col width="20" customWidth="1" min="10" max="10"/>
    <col width="15" customWidth="1" min="11" max="11"/>
    <col width="16" customWidth="1" min="12" max="12"/>
    <col width="20" customWidth="1" min="13" max="13"/>
    <col width="22" customWidth="1" min="14" max="14"/>
  </cols>
  <sheetData>
    <row r="1" ht="28" customHeight="1">
      <c r="A1" s="1" t="inlineStr">
        <is>
          <t>Nebenkostenabrechnung – Zusammenfassung je Mieter und Objekt</t>
        </is>
      </c>
      <c r="B1" s="32" t="n"/>
      <c r="C1" s="32" t="n"/>
      <c r="D1" s="32" t="n"/>
      <c r="E1" s="32" t="n"/>
      <c r="F1" s="32" t="n"/>
      <c r="G1" s="32" t="n"/>
      <c r="H1" s="32" t="n"/>
      <c r="I1" s="32" t="n"/>
      <c r="J1" s="32" t="n"/>
      <c r="K1" s="32" t="n"/>
      <c r="L1" s="32" t="n"/>
      <c r="M1" s="32" t="n"/>
      <c r="N1" s="33" t="n"/>
    </row>
    <row r="2" ht="36" customHeight="1">
      <c r="A2" s="2" t="inlineStr">
        <is>
          <t>Abrechnungsjahr</t>
        </is>
      </c>
      <c r="B2" s="2" t="inlineStr">
        <is>
          <t>Objekt-ID</t>
        </is>
      </c>
      <c r="C2" s="2" t="inlineStr">
        <is>
          <t>Objektadresse</t>
        </is>
      </c>
      <c r="D2" s="2" t="inlineStr">
        <is>
          <t>Mietername</t>
        </is>
      </c>
      <c r="E2" s="2" t="inlineStr">
        <is>
          <t>Wohneinheit</t>
        </is>
      </c>
      <c r="F2" s="2" t="inlineStr">
        <is>
          <t>Gesamt umlagefähige Kosten €</t>
        </is>
      </c>
      <c r="G2" s="2" t="inlineStr">
        <is>
          <t>Anteil Mieter €</t>
        </is>
      </c>
      <c r="H2" s="2" t="inlineStr">
        <is>
          <t>Vorauszahlungen NK €</t>
        </is>
      </c>
      <c r="I2" s="2" t="inlineStr">
        <is>
          <t>Nachzahlung / Erstattung €</t>
        </is>
      </c>
      <c r="J2" s="2" t="inlineStr">
        <is>
          <t>Status</t>
        </is>
      </c>
      <c r="K2" s="2" t="inlineStr">
        <is>
          <t>Kosten je m² €</t>
        </is>
      </c>
      <c r="L2" s="2" t="inlineStr">
        <is>
          <t>Kosten je Person €</t>
        </is>
      </c>
      <c r="M2" s="2" t="inlineStr">
        <is>
          <t>Abweichung Vorjahr %</t>
        </is>
      </c>
      <c r="N2" s="2" t="inlineStr">
        <is>
          <t>Kommentar</t>
        </is>
      </c>
    </row>
    <row r="3">
      <c r="A3" s="3" t="n">
        <v>2026</v>
      </c>
      <c r="B3" s="4" t="inlineStr">
        <is>
          <t>OBJ-01</t>
        </is>
      </c>
      <c r="C3" s="4" t="inlineStr">
        <is>
          <t>Hauptstraße 12, Berlin</t>
        </is>
      </c>
      <c r="D3" s="4" t="inlineStr">
        <is>
          <t>Thomas Becker</t>
        </is>
      </c>
      <c r="E3" s="4" t="inlineStr">
        <is>
          <t>Whg. 1</t>
        </is>
      </c>
      <c r="F3" s="7" t="n">
        <v>5640</v>
      </c>
      <c r="G3" s="7">
        <f>IFERROR(ROUND(F3*0.252632,2),0)</f>
        <v/>
      </c>
      <c r="H3" s="5" t="n">
        <v>780</v>
      </c>
      <c r="I3" s="7">
        <f>IFERROR(ROUND(H3-G3,2),0)</f>
        <v/>
      </c>
      <c r="J3" s="23">
        <f>IFERROR(IF(I3&gt;0,"Nachzahlung",IF(I3&lt;0,"Erstattung","Ausgeglichen")),"–")</f>
        <v/>
      </c>
      <c r="K3" s="7">
        <f>IFERROR(ROUND(G3/72.0,2),0)</f>
        <v/>
      </c>
      <c r="L3" s="7">
        <f>IFERROR(ROUND(G3/2,2),0)</f>
        <v/>
      </c>
      <c r="M3" s="17" t="n">
        <v>0.032</v>
      </c>
      <c r="N3" s="4" t="inlineStr"/>
    </row>
    <row r="4">
      <c r="A4" s="9" t="n">
        <v>2026</v>
      </c>
      <c r="B4" s="10" t="inlineStr">
        <is>
          <t>OBJ-01</t>
        </is>
      </c>
      <c r="C4" s="10" t="inlineStr">
        <is>
          <t>Hauptstraße 12, Berlin</t>
        </is>
      </c>
      <c r="D4" s="10" t="inlineStr">
        <is>
          <t>Sabine Müller</t>
        </is>
      </c>
      <c r="E4" s="10" t="inlineStr">
        <is>
          <t>Whg. 2</t>
        </is>
      </c>
      <c r="F4" s="11" t="n">
        <v>5640</v>
      </c>
      <c r="G4" s="11">
        <f>IFERROR(ROUND(F4*0.238596,2),0)</f>
        <v/>
      </c>
      <c r="H4" s="5" t="n">
        <v>720</v>
      </c>
      <c r="I4" s="11">
        <f>IFERROR(ROUND(H4-G4,2),0)</f>
        <v/>
      </c>
      <c r="J4" s="24">
        <f>IFERROR(IF(I4&gt;0,"Nachzahlung",IF(I4&lt;0,"Erstattung","Ausgeglichen")),"–")</f>
        <v/>
      </c>
      <c r="K4" s="11">
        <f>IFERROR(ROUND(G4/68.0,2),0)</f>
        <v/>
      </c>
      <c r="L4" s="11">
        <f>IFERROR(ROUND(G4/1,2),0)</f>
        <v/>
      </c>
      <c r="M4" s="19" t="n">
        <v>0.018</v>
      </c>
      <c r="N4" s="10" t="inlineStr"/>
    </row>
    <row r="5">
      <c r="A5" s="3" t="n">
        <v>2026</v>
      </c>
      <c r="B5" s="4" t="inlineStr">
        <is>
          <t>OBJ-01</t>
        </is>
      </c>
      <c r="C5" s="4" t="inlineStr">
        <is>
          <t>Hauptstraße 12, Berlin</t>
        </is>
      </c>
      <c r="D5" s="4" t="inlineStr">
        <is>
          <t>Andreas Schneider</t>
        </is>
      </c>
      <c r="E5" s="4" t="inlineStr">
        <is>
          <t>Whg. 3</t>
        </is>
      </c>
      <c r="F5" s="7" t="n">
        <v>5640</v>
      </c>
      <c r="G5" s="7">
        <f>IFERROR(ROUND(F5*0.298246,2),0)</f>
        <v/>
      </c>
      <c r="H5" s="5" t="n">
        <v>900</v>
      </c>
      <c r="I5" s="7">
        <f>IFERROR(ROUND(H5-G5,2),0)</f>
        <v/>
      </c>
      <c r="J5" s="23">
        <f>IFERROR(IF(I5&gt;0,"Nachzahlung",IF(I5&lt;0,"Erstattung","Ausgeglichen")),"–")</f>
        <v/>
      </c>
      <c r="K5" s="7">
        <f>IFERROR(ROUND(G5/85.0,2),0)</f>
        <v/>
      </c>
      <c r="L5" s="7">
        <f>IFERROR(ROUND(G5/3,2),0)</f>
        <v/>
      </c>
      <c r="M5" s="17" t="n">
        <v>0.025</v>
      </c>
      <c r="N5" s="4" t="inlineStr"/>
    </row>
    <row r="6">
      <c r="A6" s="9" t="n">
        <v>2026</v>
      </c>
      <c r="B6" s="10" t="inlineStr">
        <is>
          <t>OBJ-01</t>
        </is>
      </c>
      <c r="C6" s="10" t="inlineStr">
        <is>
          <t>Hauptstraße 12, Berlin</t>
        </is>
      </c>
      <c r="D6" s="10" t="inlineStr">
        <is>
          <t>Petra Wagner</t>
        </is>
      </c>
      <c r="E6" s="10" t="inlineStr">
        <is>
          <t>Whg. 4</t>
        </is>
      </c>
      <c r="F6" s="11" t="n">
        <v>5640</v>
      </c>
      <c r="G6" s="11">
        <f>IFERROR(ROUND(F6*0.210526,2),0)</f>
        <v/>
      </c>
      <c r="H6" s="5" t="n">
        <v>620</v>
      </c>
      <c r="I6" s="11">
        <f>IFERROR(ROUND(H6-G6,2),0)</f>
        <v/>
      </c>
      <c r="J6" s="24">
        <f>IFERROR(IF(I6&gt;0,"Nachzahlung",IF(I6&lt;0,"Erstattung","Ausgeglichen")),"–")</f>
        <v/>
      </c>
      <c r="K6" s="11">
        <f>IFERROR(ROUND(G6/60.0,2),0)</f>
        <v/>
      </c>
      <c r="L6" s="11">
        <f>IFERROR(ROUND(G6/2,2),0)</f>
        <v/>
      </c>
      <c r="M6" s="19" t="n">
        <v>0.01</v>
      </c>
      <c r="N6" s="10" t="inlineStr">
        <is>
          <t>Nur Teiljahr</t>
        </is>
      </c>
    </row>
    <row r="7">
      <c r="A7" s="3" t="n">
        <v>2026</v>
      </c>
      <c r="B7" s="4" t="inlineStr">
        <is>
          <t>OBJ-02</t>
        </is>
      </c>
      <c r="C7" s="4" t="inlineStr">
        <is>
          <t>Lindenallee 7, München</t>
        </is>
      </c>
      <c r="D7" s="4" t="inlineStr">
        <is>
          <t>Michael Hoffmann</t>
        </is>
      </c>
      <c r="E7" s="4" t="inlineStr">
        <is>
          <t>Whg. 1</t>
        </is>
      </c>
      <c r="F7" s="7" t="n">
        <v>4440</v>
      </c>
      <c r="G7" s="7">
        <f>IFERROR(ROUND(F7*0.386266,2),0)</f>
        <v/>
      </c>
      <c r="H7" s="5" t="n">
        <v>1200</v>
      </c>
      <c r="I7" s="7">
        <f>IFERROR(ROUND(H7-G7,2),0)</f>
        <v/>
      </c>
      <c r="J7" s="23">
        <f>IFERROR(IF(I7&gt;0,"Nachzahlung",IF(I7&lt;0,"Erstattung","Ausgeglichen")),"–")</f>
        <v/>
      </c>
      <c r="K7" s="7">
        <f>IFERROR(ROUND(G7/90.0,2),0)</f>
        <v/>
      </c>
      <c r="L7" s="7">
        <f>IFERROR(ROUND(G7/4,2),0)</f>
        <v/>
      </c>
      <c r="M7" s="17" t="n">
        <v>0.041</v>
      </c>
      <c r="N7" s="4" t="inlineStr"/>
    </row>
    <row r="8">
      <c r="A8" s="9" t="n">
        <v>2026</v>
      </c>
      <c r="B8" s="10" t="inlineStr">
        <is>
          <t>OBJ-02</t>
        </is>
      </c>
      <c r="C8" s="10" t="inlineStr">
        <is>
          <t>Lindenallee 7, München</t>
        </is>
      </c>
      <c r="D8" s="10" t="inlineStr">
        <is>
          <t>Julia Richter</t>
        </is>
      </c>
      <c r="E8" s="10" t="inlineStr">
        <is>
          <t>Whg. 2</t>
        </is>
      </c>
      <c r="F8" s="11" t="n">
        <v>4440</v>
      </c>
      <c r="G8" s="11">
        <f>IFERROR(ROUND(F8*0.334764,2),0)</f>
        <v/>
      </c>
      <c r="H8" s="5" t="n">
        <v>960</v>
      </c>
      <c r="I8" s="11">
        <f>IFERROR(ROUND(H8-G8,2),0)</f>
        <v/>
      </c>
      <c r="J8" s="24">
        <f>IFERROR(IF(I8&gt;0,"Nachzahlung",IF(I8&lt;0,"Erstattung","Ausgeglichen")),"–")</f>
        <v/>
      </c>
      <c r="K8" s="11">
        <f>IFERROR(ROUND(G8/78.0,2),0)</f>
        <v/>
      </c>
      <c r="L8" s="11">
        <f>IFERROR(ROUND(G8/2,2),0)</f>
        <v/>
      </c>
      <c r="M8" s="19" t="n">
        <v>0.022</v>
      </c>
      <c r="N8" s="10" t="inlineStr"/>
    </row>
    <row r="9">
      <c r="A9" s="3" t="n">
        <v>2026</v>
      </c>
      <c r="B9" s="4" t="inlineStr">
        <is>
          <t>OBJ-02</t>
        </is>
      </c>
      <c r="C9" s="4" t="inlineStr">
        <is>
          <t>Lindenallee 7, München</t>
        </is>
      </c>
      <c r="D9" s="4" t="inlineStr">
        <is>
          <t>Stefan Weber</t>
        </is>
      </c>
      <c r="E9" s="4" t="inlineStr">
        <is>
          <t>Whg. 3</t>
        </is>
      </c>
      <c r="F9" s="7" t="n">
        <v>4440</v>
      </c>
      <c r="G9" s="7">
        <f>IFERROR(ROUND(F9*0.278970,2),0)</f>
        <v/>
      </c>
      <c r="H9" s="5" t="n">
        <v>780</v>
      </c>
      <c r="I9" s="7">
        <f>IFERROR(ROUND(H9-G9,2),0)</f>
        <v/>
      </c>
      <c r="J9" s="23">
        <f>IFERROR(IF(I9&gt;0,"Nachzahlung",IF(I9&lt;0,"Erstattung","Ausgeglichen")),"–")</f>
        <v/>
      </c>
      <c r="K9" s="7">
        <f>IFERROR(ROUND(G9/65.0,2),0)</f>
        <v/>
      </c>
      <c r="L9" s="7">
        <f>IFERROR(ROUND(G9/1,2),0)</f>
        <v/>
      </c>
      <c r="M9" s="17" t="n">
        <v>0.015</v>
      </c>
      <c r="N9" s="4" t="inlineStr">
        <is>
          <t>Einzug 02/2026</t>
        </is>
      </c>
    </row>
    <row r="10">
      <c r="A10" s="9" t="n">
        <v>2026</v>
      </c>
      <c r="B10" s="10" t="inlineStr">
        <is>
          <t>OBJ-03</t>
        </is>
      </c>
      <c r="C10" s="10" t="inlineStr">
        <is>
          <t>Goethestraße 45, Hamburg</t>
        </is>
      </c>
      <c r="D10" s="10" t="inlineStr">
        <is>
          <t>Claudia Fischer</t>
        </is>
      </c>
      <c r="E10" s="10" t="inlineStr">
        <is>
          <t>Whg. 1</t>
        </is>
      </c>
      <c r="F10" s="11" t="n">
        <v>5160</v>
      </c>
      <c r="G10" s="11">
        <f>IFERROR(ROUND(F10*0.522293,2),0)</f>
        <v/>
      </c>
      <c r="H10" s="5" t="n">
        <v>900</v>
      </c>
      <c r="I10" s="11">
        <f>IFERROR(ROUND(H10-G10,2),0)</f>
        <v/>
      </c>
      <c r="J10" s="24">
        <f>IFERROR(IF(I10&gt;0,"Nachzahlung",IF(I10&lt;0,"Erstattung","Ausgeglichen")),"–")</f>
        <v/>
      </c>
      <c r="K10" s="11">
        <f>IFERROR(ROUND(G10/82.0,2),0)</f>
        <v/>
      </c>
      <c r="L10" s="11">
        <f>IFERROR(ROUND(G10/3,2),0)</f>
        <v/>
      </c>
      <c r="M10" s="19" t="n">
        <v>0.028</v>
      </c>
      <c r="N10" s="10" t="inlineStr"/>
    </row>
    <row r="11">
      <c r="A11" s="3" t="n">
        <v>2026</v>
      </c>
      <c r="B11" s="4" t="inlineStr">
        <is>
          <t>OBJ-03</t>
        </is>
      </c>
      <c r="C11" s="4" t="inlineStr">
        <is>
          <t>Goethestraße 45, Hamburg</t>
        </is>
      </c>
      <c r="D11" s="4" t="inlineStr">
        <is>
          <t>Markus Bauer</t>
        </is>
      </c>
      <c r="E11" s="4" t="inlineStr">
        <is>
          <t>Whg. 2</t>
        </is>
      </c>
      <c r="F11" s="7" t="n">
        <v>5160</v>
      </c>
      <c r="G11" s="7">
        <f>IFERROR(ROUND(F11*0.477707,2),0)</f>
        <v/>
      </c>
      <c r="H11" s="5" t="n">
        <v>840</v>
      </c>
      <c r="I11" s="7">
        <f>IFERROR(ROUND(H11-G11,2),0)</f>
        <v/>
      </c>
      <c r="J11" s="23">
        <f>IFERROR(IF(I11&gt;0,"Nachzahlung",IF(I11&lt;0,"Erstattung","Ausgeglichen")),"–")</f>
        <v/>
      </c>
      <c r="K11" s="7">
        <f>IFERROR(ROUND(G11/75.0,2),0)</f>
        <v/>
      </c>
      <c r="L11" s="7">
        <f>IFERROR(ROUND(G11/2,2),0)</f>
        <v/>
      </c>
      <c r="M11" s="17" t="n">
        <v>0.019</v>
      </c>
      <c r="N11" s="4" t="inlineStr"/>
    </row>
    <row r="12">
      <c r="D12" s="13" t="inlineStr">
        <is>
          <t>Gesamt / Mittelwert</t>
        </is>
      </c>
      <c r="F12" s="14">
        <f>SUM(F3:F11)</f>
        <v/>
      </c>
      <c r="G12" s="14">
        <f>SUM(G3:G11)</f>
        <v/>
      </c>
      <c r="H12" s="14">
        <f>SUM(H3:H11)</f>
        <v/>
      </c>
      <c r="I12" s="14">
        <f>SUM(I3:I11)</f>
        <v/>
      </c>
      <c r="K12" s="14">
        <f>IFERROR(AVERAGE(K3:K11),0)</f>
        <v/>
      </c>
      <c r="L12" s="14">
        <f>IFERROR(AVERAGE(L3:L11),0)</f>
        <v/>
      </c>
    </row>
    <row r="13"/>
    <row r="14"/>
    <row r="15">
      <c r="A15" s="25" t="inlineStr">
        <is>
          <t>Kostenart</t>
        </is>
      </c>
      <c r="B15" s="25" t="inlineStr">
        <is>
          <t>Umlagefähiger Betrag €</t>
        </is>
      </c>
    </row>
    <row r="16">
      <c r="A16" s="26" t="inlineStr">
        <is>
          <t>Grundsteuer</t>
        </is>
      </c>
      <c r="B16" s="27" t="n">
        <v>3200</v>
      </c>
    </row>
    <row r="17">
      <c r="A17" s="26" t="inlineStr">
        <is>
          <t>Hausreinigung</t>
        </is>
      </c>
      <c r="B17" s="27" t="n">
        <v>1440</v>
      </c>
    </row>
    <row r="18">
      <c r="A18" s="26" t="inlineStr">
        <is>
          <t>Gartenpflege</t>
        </is>
      </c>
      <c r="B18" s="27" t="n">
        <v>960</v>
      </c>
    </row>
    <row r="19">
      <c r="A19" s="26" t="inlineStr">
        <is>
          <t>Müllabfuhr</t>
        </is>
      </c>
      <c r="B19" s="27" t="n">
        <v>720</v>
      </c>
    </row>
    <row r="20">
      <c r="A20" s="26" t="inlineStr">
        <is>
          <t>Straßenreinigung</t>
        </is>
      </c>
      <c r="B20" s="27" t="n">
        <v>480</v>
      </c>
    </row>
    <row r="21">
      <c r="A21" s="26" t="inlineStr">
        <is>
          <t>Allgemeinstrom</t>
        </is>
      </c>
      <c r="B21" s="27" t="n">
        <v>840</v>
      </c>
    </row>
    <row r="22">
      <c r="A22" s="26" t="inlineStr">
        <is>
          <t>Schornsteinreinigung</t>
        </is>
      </c>
      <c r="B22" s="27" t="n">
        <v>360</v>
      </c>
    </row>
    <row r="23">
      <c r="A23" s="26" t="inlineStr">
        <is>
          <t>Gebäudereinigung</t>
        </is>
      </c>
      <c r="B23" s="27" t="n">
        <v>1080</v>
      </c>
    </row>
    <row r="24">
      <c r="A24" s="26" t="inlineStr">
        <is>
          <t>Versicherungen</t>
        </is>
      </c>
      <c r="B24" s="27" t="n">
        <v>1536</v>
      </c>
    </row>
    <row r="25">
      <c r="A25" s="26" t="inlineStr">
        <is>
          <t>Wasser/Abwasser</t>
        </is>
      </c>
      <c r="B25" s="27" t="n">
        <v>2160</v>
      </c>
    </row>
    <row r="26"/>
    <row r="27"/>
    <row r="28">
      <c r="A28" s="25" t="inlineStr">
        <is>
          <t>Objekt</t>
        </is>
      </c>
      <c r="B28" s="25" t="inlineStr">
        <is>
          <t>Gesamtkosten €</t>
        </is>
      </c>
    </row>
    <row r="29">
      <c r="A29" s="26" t="inlineStr">
        <is>
          <t>OBJ-01</t>
        </is>
      </c>
      <c r="B29" s="28" t="n">
        <v>5640</v>
      </c>
    </row>
    <row r="30">
      <c r="A30" s="26" t="inlineStr">
        <is>
          <t>OBJ-02</t>
        </is>
      </c>
      <c r="B30" s="28" t="n">
        <v>4440</v>
      </c>
    </row>
    <row r="31">
      <c r="A31" s="26" t="inlineStr">
        <is>
          <t>OBJ-03</t>
        </is>
      </c>
      <c r="B31" s="28" t="n">
        <v>5160</v>
      </c>
    </row>
  </sheetData>
  <mergeCells count="1">
    <mergeCell ref="A1:N1"/>
  </mergeCells>
  <conditionalFormatting sqref="I3:I11">
    <cfRule type="expression" priority="1" dxfId="0" stopIfTrue="0">
      <formula>I3&lt;0</formula>
    </cfRule>
    <cfRule type="expression" priority="2" dxfId="1" stopIfTrue="0">
      <formula>I3&gt;0</formula>
    </cfRule>
  </conditionalFormatting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46"/>
  <sheetViews>
    <sheetView workbookViewId="0">
      <selection activeCell="A1" sqref="A1"/>
    </sheetView>
  </sheetViews>
  <sheetFormatPr baseColWidth="8" defaultRowHeight="15"/>
  <cols>
    <col width="32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</cols>
  <sheetData>
    <row r="1" ht="32" customHeight="1">
      <c r="A1" s="29" t="inlineStr">
        <is>
          <t>Hinweise &amp; Anleitung – Kalte Betriebskosten Umlage</t>
        </is>
      </c>
      <c r="B1" s="32" t="n"/>
      <c r="C1" s="32" t="n"/>
      <c r="D1" s="32" t="n"/>
      <c r="E1" s="32" t="n"/>
      <c r="F1" s="33" t="n"/>
    </row>
    <row r="2"/>
    <row r="3" ht="22" customHeight="1">
      <c r="A3" s="30" t="inlineStr">
        <is>
          <t>Blatt 1: Daten_Kosten</t>
        </is>
      </c>
      <c r="B3" s="32" t="n"/>
      <c r="C3" s="32" t="n"/>
      <c r="D3" s="32" t="n"/>
      <c r="E3" s="32" t="n"/>
      <c r="F3" s="33" t="n"/>
    </row>
    <row r="4" ht="24" customHeight="1">
      <c r="A4" s="31" t="inlineStr">
        <is>
          <t>Abrechnungsjahr</t>
        </is>
      </c>
      <c r="B4" s="10" t="inlineStr">
        <is>
          <t>Geben Sie das Abrechnungsjahr ein (z. B. 2026).</t>
        </is>
      </c>
      <c r="C4" s="32" t="n"/>
      <c r="D4" s="32" t="n"/>
      <c r="E4" s="32" t="n"/>
      <c r="F4" s="33" t="n"/>
    </row>
    <row r="5" ht="24" customHeight="1">
      <c r="A5" s="31" t="inlineStr">
        <is>
          <t>Objekt-ID / Adresse</t>
        </is>
      </c>
      <c r="B5" s="10" t="inlineStr">
        <is>
          <t>Eindeutige Kennung des Objekts und vollständige Adresse.</t>
        </is>
      </c>
      <c r="C5" s="32" t="n"/>
      <c r="D5" s="32" t="n"/>
      <c r="E5" s="32" t="n"/>
      <c r="F5" s="33" t="n"/>
    </row>
    <row r="6" ht="24" customHeight="1">
      <c r="A6" s="31" t="inlineStr">
        <is>
          <t>Kostenart</t>
        </is>
      </c>
      <c r="B6" s="10" t="inlineStr">
        <is>
          <t>Name der Betriebskostenart gem. § 2 BetrKV (z. B. Grundsteuer, Hausreinigung).</t>
        </is>
      </c>
      <c r="C6" s="32" t="n"/>
      <c r="D6" s="32" t="n"/>
      <c r="E6" s="32" t="n"/>
      <c r="F6" s="33" t="n"/>
    </row>
    <row r="7" ht="24" customHeight="1">
      <c r="A7" s="31" t="inlineStr">
        <is>
          <t>Umlagefähig?</t>
        </is>
      </c>
      <c r="B7" s="10" t="inlineStr">
        <is>
          <t>Auswahl: Ja / Nein. Nur bei 'Ja' wird der Betrag berechnet.</t>
        </is>
      </c>
      <c r="C7" s="32" t="n"/>
      <c r="D7" s="32" t="n"/>
      <c r="E7" s="32" t="n"/>
      <c r="F7" s="33" t="n"/>
    </row>
    <row r="8" ht="24" customHeight="1">
      <c r="A8" s="31" t="inlineStr">
        <is>
          <t>BetrKV-Position</t>
        </is>
      </c>
      <c r="B8" s="10" t="inlineStr">
        <is>
          <t>Rechtliche Grundlage aus der Betriebskostenverordnung (§ 2 Nr. X BetrKV).</t>
        </is>
      </c>
      <c r="C8" s="32" t="n"/>
      <c r="D8" s="32" t="n"/>
      <c r="E8" s="32" t="n"/>
      <c r="F8" s="33" t="n"/>
    </row>
    <row r="9" ht="24" customHeight="1">
      <c r="A9" s="31" t="inlineStr">
        <is>
          <t>Verteilerschlüssel</t>
        </is>
      </c>
      <c r="B9" s="10" t="inlineStr">
        <is>
          <t>Basis für die Umlage: Wohnfläche, Personen, Einheiten oder Verbrauch.</t>
        </is>
      </c>
      <c r="C9" s="32" t="n"/>
      <c r="D9" s="32" t="n"/>
      <c r="E9" s="32" t="n"/>
      <c r="F9" s="33" t="n"/>
    </row>
    <row r="10" ht="24" customHeight="1">
      <c r="A10" s="31" t="inlineStr">
        <is>
          <t>Gesamtkosten brutto €</t>
        </is>
      </c>
      <c r="B10" s="10" t="inlineStr">
        <is>
          <t>Eingabefeld (gelb): Gesamtbetrag der Rechnung inkl. MwSt.</t>
        </is>
      </c>
      <c r="C10" s="32" t="n"/>
      <c r="D10" s="32" t="n"/>
      <c r="E10" s="32" t="n"/>
      <c r="F10" s="33" t="n"/>
    </row>
    <row r="11" ht="24" customHeight="1">
      <c r="A11" s="31" t="inlineStr">
        <is>
          <t>Anteil umlagefähig %</t>
        </is>
      </c>
      <c r="B11" s="10" t="inlineStr">
        <is>
          <t>Eingabefeld (gelb): Anteil der umlagefähigen Kosten (0–100 %).</t>
        </is>
      </c>
      <c r="C11" s="32" t="n"/>
      <c r="D11" s="32" t="n"/>
      <c r="E11" s="32" t="n"/>
      <c r="F11" s="33" t="n"/>
    </row>
    <row r="12" ht="24" customHeight="1">
      <c r="A12" s="31" t="inlineStr">
        <is>
          <t>Umlagefähiger Betrag €</t>
        </is>
      </c>
      <c r="B12" s="10" t="inlineStr">
        <is>
          <t>Automatisch berechnet: Gesamtkosten × Anteil umlagefähig (falls Ja).</t>
        </is>
      </c>
      <c r="C12" s="32" t="n"/>
      <c r="D12" s="32" t="n"/>
      <c r="E12" s="32" t="n"/>
      <c r="F12" s="33" t="n"/>
    </row>
    <row r="13"/>
    <row r="14" ht="22" customHeight="1">
      <c r="A14" s="30" t="inlineStr">
        <is>
          <t>Blatt 2: Verteilung_Mieter</t>
        </is>
      </c>
      <c r="B14" s="32" t="n"/>
      <c r="C14" s="32" t="n"/>
      <c r="D14" s="32" t="n"/>
      <c r="E14" s="32" t="n"/>
      <c r="F14" s="33" t="n"/>
    </row>
    <row r="15" ht="24" customHeight="1">
      <c r="A15" s="31" t="inlineStr">
        <is>
          <t>Objekt-ID / Adresse</t>
        </is>
      </c>
      <c r="B15" s="10" t="inlineStr">
        <is>
          <t>Zuordnung zur Liegenschaft aus Blatt 1.</t>
        </is>
      </c>
      <c r="C15" s="32" t="n"/>
      <c r="D15" s="32" t="n"/>
      <c r="E15" s="32" t="n"/>
      <c r="F15" s="33" t="n"/>
    </row>
    <row r="16" ht="24" customHeight="1">
      <c r="A16" s="31" t="inlineStr">
        <is>
          <t>Wohneinheit</t>
        </is>
      </c>
      <c r="B16" s="10" t="inlineStr">
        <is>
          <t>Einheitenbezeichnung (z. B. Whg. 1, Whg. 2).</t>
        </is>
      </c>
      <c r="C16" s="32" t="n"/>
      <c r="D16" s="32" t="n"/>
      <c r="E16" s="32" t="n"/>
      <c r="F16" s="33" t="n"/>
    </row>
    <row r="17" ht="24" customHeight="1">
      <c r="A17" s="31" t="inlineStr">
        <is>
          <t>Mietername</t>
        </is>
      </c>
      <c r="B17" s="10" t="inlineStr">
        <is>
          <t>Name des aktuellen oder früheren Mieters.</t>
        </is>
      </c>
      <c r="C17" s="32" t="n"/>
      <c r="D17" s="32" t="n"/>
      <c r="E17" s="32" t="n"/>
      <c r="F17" s="33" t="n"/>
    </row>
    <row r="18" ht="24" customHeight="1">
      <c r="A18" s="31" t="inlineStr">
        <is>
          <t>Wohnfläche m²</t>
        </is>
      </c>
      <c r="B18" s="10" t="inlineStr">
        <is>
          <t>Eingabefeld (gelb): Vertraglich vereinbarte Wohnfläche in m².</t>
        </is>
      </c>
      <c r="C18" s="32" t="n"/>
      <c r="D18" s="32" t="n"/>
      <c r="E18" s="32" t="n"/>
      <c r="F18" s="33" t="n"/>
    </row>
    <row r="19" ht="24" customHeight="1">
      <c r="A19" s="31" t="inlineStr">
        <is>
          <t>Personenanzahl</t>
        </is>
      </c>
      <c r="B19" s="10" t="inlineStr">
        <is>
          <t>Eingabefeld (gelb): Anzahl der im Haushalt lebenden Personen.</t>
        </is>
      </c>
      <c r="C19" s="32" t="n"/>
      <c r="D19" s="32" t="n"/>
      <c r="E19" s="32" t="n"/>
      <c r="F19" s="33" t="n"/>
    </row>
    <row r="20" ht="24" customHeight="1">
      <c r="A20" s="31" t="inlineStr">
        <is>
          <t>Anteil Wohnfläche %</t>
        </is>
      </c>
      <c r="B20" s="10" t="inlineStr">
        <is>
          <t>Automatisch: Eigene Fläche / Gesamtfläche aller Einheiten.</t>
        </is>
      </c>
      <c r="C20" s="32" t="n"/>
      <c r="D20" s="32" t="n"/>
      <c r="E20" s="32" t="n"/>
      <c r="F20" s="33" t="n"/>
    </row>
    <row r="21" ht="24" customHeight="1">
      <c r="A21" s="31" t="inlineStr">
        <is>
          <t>Anteil Personen %</t>
        </is>
      </c>
      <c r="B21" s="10" t="inlineStr">
        <is>
          <t>Automatisch: Eigene Personen / Gesamtpersonen im Objekt.</t>
        </is>
      </c>
      <c r="C21" s="32" t="n"/>
      <c r="D21" s="32" t="n"/>
      <c r="E21" s="32" t="n"/>
      <c r="F21" s="33" t="n"/>
    </row>
    <row r="22" ht="24" customHeight="1">
      <c r="A22" s="31" t="inlineStr">
        <is>
          <t>Nutzungstage</t>
        </is>
      </c>
      <c r="B22" s="10" t="inlineStr">
        <is>
          <t>Automatisch berechnet aus Einzugs- und Auszugsdatum (DATEDIF).</t>
        </is>
      </c>
      <c r="C22" s="32" t="n"/>
      <c r="D22" s="32" t="n"/>
      <c r="E22" s="32" t="n"/>
      <c r="F22" s="33" t="n"/>
    </row>
    <row r="23" ht="24" customHeight="1">
      <c r="A23" s="31" t="inlineStr">
        <is>
          <t>Abrechnungsstatus</t>
        </is>
      </c>
      <c r="B23" s="10" t="inlineStr">
        <is>
          <t>Auswahl: aktiv / ausgezogen / teilweise abgerechnet.</t>
        </is>
      </c>
      <c r="C23" s="32" t="n"/>
      <c r="D23" s="32" t="n"/>
      <c r="E23" s="32" t="n"/>
      <c r="F23" s="33" t="n"/>
    </row>
    <row r="24"/>
    <row r="25" ht="22" customHeight="1">
      <c r="A25" s="30" t="inlineStr">
        <is>
          <t>Blatt 3: Abrechnung_Summary</t>
        </is>
      </c>
      <c r="B25" s="32" t="n"/>
      <c r="C25" s="32" t="n"/>
      <c r="D25" s="32" t="n"/>
      <c r="E25" s="32" t="n"/>
      <c r="F25" s="33" t="n"/>
    </row>
    <row r="26" ht="24" customHeight="1">
      <c r="A26" s="31" t="inlineStr">
        <is>
          <t>Anteil Mieter €</t>
        </is>
      </c>
      <c r="B26" s="10" t="inlineStr">
        <is>
          <t>Anteiliger umlagefähiger Betrag je Mieter (auf Basis Wohnfläche).</t>
        </is>
      </c>
      <c r="C26" s="32" t="n"/>
      <c r="D26" s="32" t="n"/>
      <c r="E26" s="32" t="n"/>
      <c r="F26" s="33" t="n"/>
    </row>
    <row r="27" ht="24" customHeight="1">
      <c r="A27" s="31" t="inlineStr">
        <is>
          <t>Vorauszahlungen NK €</t>
        </is>
      </c>
      <c r="B27" s="10" t="inlineStr">
        <is>
          <t>Eingabefeld (gelb): Geleistete Nebenkostenvorauszahlungen des Mieters.</t>
        </is>
      </c>
      <c r="C27" s="32" t="n"/>
      <c r="D27" s="32" t="n"/>
      <c r="E27" s="32" t="n"/>
      <c r="F27" s="33" t="n"/>
    </row>
    <row r="28" ht="24" customHeight="1">
      <c r="A28" s="31" t="inlineStr">
        <is>
          <t>Nachzahlung / Erstattung €</t>
        </is>
      </c>
      <c r="B28" s="10" t="inlineStr">
        <is>
          <t>Automatisch: Vorauszahlung − Anteil Mieter.</t>
        </is>
      </c>
      <c r="C28" s="32" t="n"/>
      <c r="D28" s="32" t="n"/>
      <c r="E28" s="32" t="n"/>
      <c r="F28" s="33" t="n"/>
    </row>
    <row r="29" ht="24" customHeight="1">
      <c r="A29" s="31" t="inlineStr">
        <is>
          <t>Status</t>
        </is>
      </c>
      <c r="B29" s="10" t="inlineStr">
        <is>
          <t>Automatisch: 'Nachzahlung' oder 'Erstattung' abhängig vom Vorzeichen.</t>
        </is>
      </c>
      <c r="C29" s="32" t="n"/>
      <c r="D29" s="32" t="n"/>
      <c r="E29" s="32" t="n"/>
      <c r="F29" s="33" t="n"/>
    </row>
    <row r="30" ht="24" customHeight="1">
      <c r="A30" s="31" t="inlineStr">
        <is>
          <t>Kosten je m²</t>
        </is>
      </c>
      <c r="B30" s="10" t="inlineStr">
        <is>
          <t>Umgelegter Betrag je Quadratmeter Wohnfläche des Mieters.</t>
        </is>
      </c>
      <c r="C30" s="32" t="n"/>
      <c r="D30" s="32" t="n"/>
      <c r="E30" s="32" t="n"/>
      <c r="F30" s="33" t="n"/>
    </row>
    <row r="31" ht="24" customHeight="1">
      <c r="A31" s="31" t="inlineStr">
        <is>
          <t>Kosten je Person</t>
        </is>
      </c>
      <c r="B31" s="10" t="inlineStr">
        <is>
          <t>Umgelegter Betrag je Person im Haushalt des Mieters.</t>
        </is>
      </c>
      <c r="C31" s="32" t="n"/>
      <c r="D31" s="32" t="n"/>
      <c r="E31" s="32" t="n"/>
      <c r="F31" s="33" t="n"/>
    </row>
    <row r="32" ht="24" customHeight="1">
      <c r="A32" s="31" t="inlineStr">
        <is>
          <t>Abweichung Vorjahr %</t>
        </is>
      </c>
      <c r="B32" s="10" t="inlineStr">
        <is>
          <t>Eingabefeld: Manuelle Eintragung der Veränderung zum Vorjahr.</t>
        </is>
      </c>
      <c r="C32" s="32" t="n"/>
      <c r="D32" s="32" t="n"/>
      <c r="E32" s="32" t="n"/>
      <c r="F32" s="33" t="n"/>
    </row>
    <row r="33"/>
    <row r="34" ht="22" customHeight="1">
      <c r="A34" s="30" t="inlineStr">
        <is>
          <t>Rechtliche Hinweise – BetrKV</t>
        </is>
      </c>
      <c r="B34" s="32" t="n"/>
      <c r="C34" s="32" t="n"/>
      <c r="D34" s="32" t="n"/>
      <c r="E34" s="32" t="n"/>
      <c r="F34" s="33" t="n"/>
    </row>
    <row r="35" ht="24" customHeight="1">
      <c r="A35" s="31" t="inlineStr">
        <is>
          <t>Umlagefähige Kosten (§ 2 BetrKV)</t>
        </is>
      </c>
      <c r="B35" s="10" t="inlineStr">
        <is>
          <t>Grundsteuer, Wasser/Abwasser, Heizung, Aufzug, Straßenreinigung, Müllabfuhr, Hausreinigung, Gartenpflege, Allgemeinstrom, Schornsteinreinigung, Versicherungen, Hauswart, Gemeinschaftsantenne, Breitbandkabel, Einrichtungen der Wäschepflege.</t>
        </is>
      </c>
      <c r="C35" s="32" t="n"/>
      <c r="D35" s="32" t="n"/>
      <c r="E35" s="32" t="n"/>
      <c r="F35" s="33" t="n"/>
    </row>
    <row r="36" ht="24" customHeight="1">
      <c r="A36" s="31" t="inlineStr">
        <is>
          <t>Nicht umlagefähig</t>
        </is>
      </c>
      <c r="B36" s="10" t="inlineStr">
        <is>
          <t>Verwaltungskosten, Instandhaltungskosten, Instandsetzungskosten, Kosten für Leerstand.</t>
        </is>
      </c>
      <c r="C36" s="32" t="n"/>
      <c r="D36" s="32" t="n"/>
      <c r="E36" s="32" t="n"/>
      <c r="F36" s="33" t="n"/>
    </row>
    <row r="37" ht="24" customHeight="1">
      <c r="A37" s="31" t="inlineStr">
        <is>
          <t>Abrechnungsfrist</t>
        </is>
      </c>
      <c r="B37" s="10" t="inlineStr">
        <is>
          <t>Die Nebenkostenabrechnung muss dem Mieter spätestens 12 Monate nach Ende des Abrechnungszeitraums zugehen (§ 556 Abs. 3 BGB).</t>
        </is>
      </c>
      <c r="C37" s="32" t="n"/>
      <c r="D37" s="32" t="n"/>
      <c r="E37" s="32" t="n"/>
      <c r="F37" s="33" t="n"/>
    </row>
    <row r="38" ht="24" customHeight="1">
      <c r="A38" s="31" t="inlineStr">
        <is>
          <t>Belegpflicht</t>
        </is>
      </c>
      <c r="B38" s="10" t="inlineStr">
        <is>
          <t>Der Vermieter ist verpflichtet, dem Mieter Belege auf Anforderung zur Einsicht zu geben.</t>
        </is>
      </c>
      <c r="C38" s="32" t="n"/>
      <c r="D38" s="32" t="n"/>
      <c r="E38" s="32" t="n"/>
      <c r="F38" s="33" t="n"/>
    </row>
    <row r="39" ht="24" customHeight="1">
      <c r="A39" s="31" t="inlineStr">
        <is>
          <t>Vorauszahlungen</t>
        </is>
      </c>
      <c r="B39" s="10" t="inlineStr">
        <is>
          <t>Zu hohe Vorauszahlungen führen zu Erstattungen an den Mieter. Zu niedrige Vorauszahlungen führen zu Nachzahlungen.</t>
        </is>
      </c>
      <c r="C39" s="32" t="n"/>
      <c r="D39" s="32" t="n"/>
      <c r="E39" s="32" t="n"/>
      <c r="F39" s="33" t="n"/>
    </row>
    <row r="40"/>
    <row r="41" ht="22" customHeight="1">
      <c r="A41" s="30" t="inlineStr">
        <is>
          <t>Farblegende</t>
        </is>
      </c>
      <c r="B41" s="32" t="n"/>
      <c r="C41" s="32" t="n"/>
      <c r="D41" s="32" t="n"/>
      <c r="E41" s="32" t="n"/>
      <c r="F41" s="33" t="n"/>
    </row>
    <row r="42" ht="24" customHeight="1">
      <c r="A42" s="31" t="inlineStr">
        <is>
          <t>Hellgelb (#FFFBEB)</t>
        </is>
      </c>
      <c r="B42" s="10" t="inlineStr">
        <is>
          <t>Eingabefelder – hier können und sollen Sie Daten eingeben.</t>
        </is>
      </c>
      <c r="C42" s="32" t="n"/>
      <c r="D42" s="32" t="n"/>
      <c r="E42" s="32" t="n"/>
      <c r="F42" s="33" t="n"/>
    </row>
    <row r="43" ht="24" customHeight="1">
      <c r="A43" s="31" t="inlineStr">
        <is>
          <t>Dunkelblau (#1E293B)</t>
        </is>
      </c>
      <c r="B43" s="10" t="inlineStr">
        <is>
          <t>Spaltenüberschriften / Header-Zeilen.</t>
        </is>
      </c>
      <c r="C43" s="32" t="n"/>
      <c r="D43" s="32" t="n"/>
      <c r="E43" s="32" t="n"/>
      <c r="F43" s="33" t="n"/>
    </row>
    <row r="44" ht="24" customHeight="1">
      <c r="A44" s="31" t="inlineStr">
        <is>
          <t>Grün hinterlegt</t>
        </is>
      </c>
      <c r="B44" s="10" t="inlineStr">
        <is>
          <t>Erstattung (Mieter erhält Geld zurück) in der Abrechnung.</t>
        </is>
      </c>
      <c r="C44" s="32" t="n"/>
      <c r="D44" s="32" t="n"/>
      <c r="E44" s="32" t="n"/>
      <c r="F44" s="33" t="n"/>
    </row>
    <row r="45" ht="24" customHeight="1">
      <c r="A45" s="31" t="inlineStr">
        <is>
          <t>Rot hinterlegt</t>
        </is>
      </c>
      <c r="B45" s="10" t="inlineStr">
        <is>
          <t>Nachzahlung (Mieter muss nachzahlen) in der Abrechnung.</t>
        </is>
      </c>
      <c r="C45" s="32" t="n"/>
      <c r="D45" s="32" t="n"/>
      <c r="E45" s="32" t="n"/>
      <c r="F45" s="33" t="n"/>
    </row>
    <row r="46" ht="24" customHeight="1">
      <c r="A46" s="31" t="inlineStr">
        <is>
          <t>Hellgrau (#F8FAFC)</t>
        </is>
      </c>
      <c r="B46" s="10" t="inlineStr">
        <is>
          <t>Abwechselnde Datenzeilen zur besseren Lesbarkeit.</t>
        </is>
      </c>
      <c r="C46" s="32" t="n"/>
      <c r="D46" s="32" t="n"/>
      <c r="E46" s="32" t="n"/>
      <c r="F46" s="33" t="n"/>
    </row>
  </sheetData>
  <mergeCells count="41">
    <mergeCell ref="A1:F1"/>
    <mergeCell ref="A3:F3"/>
    <mergeCell ref="B4:F4"/>
    <mergeCell ref="B5:F5"/>
    <mergeCell ref="B6:F6"/>
    <mergeCell ref="B7:F7"/>
    <mergeCell ref="B8:F8"/>
    <mergeCell ref="B9:F9"/>
    <mergeCell ref="B10:F10"/>
    <mergeCell ref="B11:F11"/>
    <mergeCell ref="B12:F12"/>
    <mergeCell ref="A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A25:F25"/>
    <mergeCell ref="B26:F26"/>
    <mergeCell ref="B27:F27"/>
    <mergeCell ref="B28:F28"/>
    <mergeCell ref="B29:F29"/>
    <mergeCell ref="B30:F30"/>
    <mergeCell ref="B31:F31"/>
    <mergeCell ref="B32:F32"/>
    <mergeCell ref="A34:F34"/>
    <mergeCell ref="B35:F35"/>
    <mergeCell ref="B36:F36"/>
    <mergeCell ref="B37:F37"/>
    <mergeCell ref="B38:F38"/>
    <mergeCell ref="B39:F39"/>
    <mergeCell ref="A41:F41"/>
    <mergeCell ref="B42:F42"/>
    <mergeCell ref="B43:F43"/>
    <mergeCell ref="B44:F44"/>
    <mergeCell ref="B45:F45"/>
    <mergeCell ref="B46:F4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2026-06-19T12:07:23Z</dcterms:created>
  <dcterms:modified xmlns:dcterms="http://purl.org/dc/terms/" xmlns:xsi="http://www.w3.org/2001/XMLSchema-instance" xsi:type="dcterms:W3CDTF">2026-06-19T12:07:23Z</dcterms:modified>
</cp:coreProperties>
</file>