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inheiten" sheetId="1" state="visible" r:id="rId1"/>
    <sheet xmlns:r="http://schemas.openxmlformats.org/officeDocument/2006/relationships" name="Ansparverlauf" sheetId="2" state="visible" r:id="rId2"/>
    <sheet xmlns:r="http://schemas.openxmlformats.org/officeDocument/2006/relationships" name="Übersicht" sheetId="3" state="visible" r:id="rId3"/>
    <sheet xmlns:r="http://schemas.openxmlformats.org/officeDocument/2006/relationships" name="Anleitung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.00\ &quot;€&quot;"/>
    <numFmt numFmtId="165" formatCode="0.0%"/>
    <numFmt numFmtId="166" formatCode="#,##0\ &quot;€&quot;"/>
  </numFmts>
  <fonts count="5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color rgb="00FFFFFF"/>
      <sz val="11"/>
    </font>
    <font>
      <name val="Calibri"/>
      <sz val="10.5"/>
    </font>
    <font>
      <name val="Calibri"/>
      <b val="1"/>
      <sz val="10.5"/>
    </font>
  </fonts>
  <fills count="7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F0FDFA"/>
      </patternFill>
    </fill>
    <fill>
      <patternFill patternType="solid">
        <fgColor rgb="0014B8A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 wrapText="1"/>
    </xf>
    <xf numFmtId="0" fontId="3" fillId="4" borderId="1" pivotButton="0" quotePrefix="0" xfId="0"/>
    <xf numFmtId="1" fontId="3" fillId="4" borderId="1" pivotButton="0" quotePrefix="0" xfId="0"/>
    <xf numFmtId="164" fontId="3" fillId="4" borderId="1" pivotButton="0" quotePrefix="0" xfId="0"/>
    <xf numFmtId="165" fontId="3" fillId="4" borderId="1" pivotButton="0" quotePrefix="0" xfId="0"/>
    <xf numFmtId="0" fontId="3" fillId="5" borderId="1" pivotButton="0" quotePrefix="0" xfId="0"/>
    <xf numFmtId="1" fontId="3" fillId="5" borderId="1" pivotButton="0" quotePrefix="0" xfId="0"/>
    <xf numFmtId="164" fontId="3" fillId="5" borderId="1" pivotButton="0" quotePrefix="0" xfId="0"/>
    <xf numFmtId="165" fontId="3" fillId="5" borderId="1" pivotButton="0" quotePrefix="0" xfId="0"/>
    <xf numFmtId="0" fontId="4" fillId="6" borderId="1" pivotButton="0" quotePrefix="0" xfId="0"/>
    <xf numFmtId="1" fontId="4" fillId="6" borderId="1" pivotButton="0" quotePrefix="0" xfId="0"/>
    <xf numFmtId="166" fontId="4" fillId="6" borderId="1" pivotButton="0" quotePrefix="0" xfId="0"/>
    <xf numFmtId="165" fontId="4" fillId="6" borderId="1" pivotButton="0" quotePrefix="0" xfId="0"/>
    <xf numFmtId="0" fontId="2" fillId="6" borderId="0" pivotButton="0" quotePrefix="0" xfId="0"/>
    <xf numFmtId="0" fontId="0" fillId="6" borderId="0" pivotButton="0" quotePrefix="0" xfId="0"/>
    <xf numFmtId="164" fontId="0" fillId="0" borderId="0" pivotButton="0" quotePrefix="0" xfId="0"/>
    <xf numFmtId="0" fontId="4" fillId="0" borderId="0" pivotButton="0" quotePrefix="0" xfId="0"/>
    <xf numFmtId="0" fontId="0" fillId="3" borderId="1" pivotButton="0" quotePrefix="0" xfId="0"/>
    <xf numFmtId="0" fontId="1" fillId="0" borderId="0" pivotButton="0" quotePrefix="0" xfId="0"/>
    <xf numFmtId="164" fontId="4" fillId="6" borderId="1" pivotButton="0" quotePrefix="0" xfId="0"/>
    <xf numFmtId="164" fontId="0" fillId="3" borderId="0" pivotButton="0" quotePrefix="0" xfId="0"/>
    <xf numFmtId="0" fontId="2" fillId="6" borderId="1" applyAlignment="1" pivotButton="0" quotePrefix="0" xfId="0">
      <alignment horizontal="center" vertical="center" wrapText="1"/>
    </xf>
    <xf numFmtId="0" fontId="4" fillId="4" borderId="1" pivotButton="0" quotePrefix="0" xfId="0"/>
    <xf numFmtId="0" fontId="4" fillId="5" borderId="1" pivotButton="0" quotePrefix="0" xfId="0"/>
    <xf numFmtId="0" fontId="2" fillId="6" borderId="1" pivotButton="0" quotePrefix="0" xfId="0"/>
    <xf numFmtId="0" fontId="3" fillId="4" borderId="1" applyAlignment="1" pivotButton="0" quotePrefix="0" xfId="0">
      <alignment horizontal="left" vertical="center" wrapText="1"/>
    </xf>
    <xf numFmtId="0" fontId="3" fillId="5" borderId="1" applyAlignment="1" pivotButton="0" quotePrefix="0" xfId="0">
      <alignment horizontal="left" vertical="center" wrapText="1"/>
    </xf>
  </cellXfs>
  <cellStyles count="1">
    <cellStyle name="Normal" xfId="0" builtinId="0" hidden="0"/>
  </cellStyles>
  <dxfs count="2">
    <dxf>
      <font>
        <name val="Calibri"/>
        <b val="1"/>
        <color rgb="00DC2626"/>
        <sz val="10.5"/>
      </font>
      <fill>
        <patternFill patternType="solid">
          <fgColor rgb="00FECACA"/>
        </patternFill>
      </fill>
    </dxf>
    <dxf>
      <font>
        <name val="Calibri"/>
        <b val="1"/>
        <color rgb="0022C55E"/>
        <sz val="10.5"/>
      </font>
      <fill>
        <patternFill patternType="solid">
          <f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Rücklagenentwicklung 2026–2035</a:t>
            </a:r>
          </a:p>
        </rich>
      </tx>
    </title>
    <plotArea>
      <lineChart>
        <grouping val="standard"/>
        <ser>
          <idx val="0"/>
          <order val="0"/>
          <tx>
            <strRef>
              <f>'Ansparverlauf'!H3</f>
            </strRef>
          </tx>
          <spPr>
            <a:ln xmlns:a="http://schemas.openxmlformats.org/drawingml/2006/main" w="25000">
              <a:solidFill>
                <a:srgbClr val="0F766E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'Ansparverlauf'!$A$4:$A$13</f>
            </numRef>
          </cat>
          <val>
            <numRef>
              <f>'Ansparverlauf'!$H$4:$H$13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Jahr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Rücklage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Jahresbeiträge vs. Entnahmen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'Ansparverlauf'!C3</f>
            </strRef>
          </tx>
          <spPr>
            <a:ln xmlns:a="http://schemas.openxmlformats.org/drawingml/2006/main">
              <a:prstDash val="solid"/>
            </a:ln>
          </spPr>
          <cat>
            <numRef>
              <f>'Ansparverlauf'!$A$4:$A$13</f>
            </numRef>
          </cat>
          <val>
            <numRef>
              <f>'Ansparverlauf'!$C$4:$C$13</f>
            </numRef>
          </val>
        </ser>
        <ser>
          <idx val="1"/>
          <order val="1"/>
          <tx>
            <strRef>
              <f>'Ansparverlauf'!F3</f>
            </strRef>
          </tx>
          <spPr>
            <a:ln xmlns:a="http://schemas.openxmlformats.org/drawingml/2006/main">
              <a:prstDash val="solid"/>
            </a:ln>
          </spPr>
          <cat>
            <numRef>
              <f>'Ansparverlauf'!$A$4:$A$13</f>
            </numRef>
          </cat>
          <val>
            <numRef>
              <f>'Ansparverlauf'!$F$4:$F$13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€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Anteil jährl. Beitrag je Einheit</a:t>
            </a:r>
          </a:p>
        </rich>
      </tx>
    </title>
    <plotArea>
      <pieChart>
        <varyColors val="1"/>
        <ser>
          <idx val="0"/>
          <order val="0"/>
          <tx>
            <strRef>
              <f>'Einheiten'!H3</f>
            </strRef>
          </tx>
          <spPr>
            <a:ln xmlns:a="http://schemas.openxmlformats.org/drawingml/2006/main">
              <a:prstDash val="solid"/>
            </a:ln>
          </spPr>
          <cat>
            <numRef>
              <f>'Einheiten'!$A$4:$A$13</f>
            </numRef>
          </cat>
          <val>
            <numRef>
              <f>'Einheiten'!$H$4:$H$13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4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Rücklage-Endbestand je Jahr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'Ansparverlauf'!H3</f>
            </strRef>
          </tx>
          <spPr>
            <a:ln xmlns:a="http://schemas.openxmlformats.org/drawingml/2006/main">
              <a:prstDash val="solid"/>
            </a:ln>
          </spPr>
          <cat>
            <numRef>
              <f>'Ansparverlauf'!$A$4:$A$13</f>
            </numRef>
          </cat>
          <val>
            <numRef>
              <f>'Ansparverlauf'!$H$4:$H$13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€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_rels/drawing2.xml.rels><Relationships xmlns="http://schemas.openxmlformats.org/package/2006/relationships"><Relationship Type="http://schemas.openxmlformats.org/officeDocument/2006/relationships/chart" Target="/xl/charts/chart3.xml" Id="rId1"/><Relationship Type="http://schemas.openxmlformats.org/officeDocument/2006/relationships/chart" Target="/xl/charts/chart4.xml" Id="rId2"/></Relationships>
</file>

<file path=xl/drawings/drawing1.xml><?xml version="1.0" encoding="utf-8"?>
<wsDr xmlns="http://schemas.openxmlformats.org/drawingml/2006/spreadsheetDrawing">
  <oneCellAnchor>
    <from>
      <col>1</col>
      <colOff>0</colOff>
      <row>18</row>
      <rowOff>0</rowOff>
    </from>
    <ext cx="7200000" cy="396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9</col>
      <colOff>0</colOff>
      <row>18</row>
      <rowOff>0</rowOff>
    </from>
    <ext cx="7200000" cy="396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drawings/drawing2.xml><?xml version="1.0" encoding="utf-8"?>
<wsDr xmlns="http://schemas.openxmlformats.org/drawingml/2006/spreadsheetDrawing">
  <oneCellAnchor>
    <from>
      <col>3</col>
      <colOff>0</colOff>
      <row>2</row>
      <rowOff>0</rowOff>
    </from>
    <ext cx="5400000" cy="396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21</row>
      <rowOff>0</rowOff>
    </from>
    <ext cx="5400000" cy="396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2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0" customWidth="1" min="1" max="1"/>
    <col width="20" customWidth="1" min="2" max="2"/>
    <col width="18" customWidth="1" min="3" max="3"/>
    <col width="14" customWidth="1" min="4" max="4"/>
    <col width="16" customWidth="1" min="5" max="5"/>
    <col width="16" customWidth="1" min="6" max="6"/>
    <col width="15" customWidth="1" min="7" max="7"/>
    <col width="15" customWidth="1" min="8" max="8"/>
    <col width="17" customWidth="1" min="9" max="9"/>
    <col width="16" customWidth="1" min="10" max="10"/>
    <col width="14" customWidth="1" min="11" max="11"/>
  </cols>
  <sheetData>
    <row r="1" ht="26" customHeight="1">
      <c r="A1" s="1" t="inlineStr">
        <is>
          <t>Instandhaltungsrücklage – WEG Lindenallee 7, 10245 Berlin – Einheiten &amp; Beiträge 2026</t>
        </is>
      </c>
    </row>
    <row r="2"/>
    <row r="3" ht="32" customHeight="1">
      <c r="A3" s="2" t="inlineStr">
        <is>
          <t>Einheit-Nr.</t>
        </is>
      </c>
      <c r="B3" s="2" t="inlineStr">
        <is>
          <t>Eigentümer</t>
        </is>
      </c>
      <c r="C3" s="2" t="inlineStr">
        <is>
          <t>Wohnung/Lage</t>
        </is>
      </c>
      <c r="D3" s="2" t="inlineStr">
        <is>
          <t>Wohnfläche (m²)</t>
        </is>
      </c>
      <c r="E3" s="2" t="inlineStr">
        <is>
          <t>Miteigentumsanteil (‰)</t>
        </is>
      </c>
      <c r="F3" s="2" t="inlineStr">
        <is>
          <t>Beitrag je m² (€/Monat)</t>
        </is>
      </c>
      <c r="G3" s="2" t="inlineStr">
        <is>
          <t>Monatl. Beitrag (€)</t>
        </is>
      </c>
      <c r="H3" s="2" t="inlineStr">
        <is>
          <t>Jährl. Beitrag (€)</t>
        </is>
      </c>
      <c r="I3" s="2" t="inlineStr">
        <is>
          <t>Ist-Rücklage Anteil (€)</t>
        </is>
      </c>
      <c r="J3" s="2" t="inlineStr">
        <is>
          <t>Anteil Gesamtrücklage (%)</t>
        </is>
      </c>
      <c r="K3" s="2" t="inlineStr">
        <is>
          <t>Status</t>
        </is>
      </c>
    </row>
    <row r="4">
      <c r="A4" s="3" t="n">
        <v>1</v>
      </c>
      <c r="B4" s="3" t="inlineStr">
        <is>
          <t>Thomas Becker</t>
        </is>
      </c>
      <c r="C4" s="3" t="inlineStr">
        <is>
          <t>EG links, 2-Zi.</t>
        </is>
      </c>
      <c r="D4" s="4" t="n">
        <v>62</v>
      </c>
      <c r="E4" s="4" t="n">
        <v>58</v>
      </c>
      <c r="F4" s="5" t="n">
        <v>3.5</v>
      </c>
      <c r="G4" s="5">
        <f>D4*F4</f>
        <v/>
      </c>
      <c r="H4" s="5">
        <f>G4*12</f>
        <v/>
      </c>
      <c r="I4" s="5" t="n">
        <v>4200</v>
      </c>
      <c r="J4" s="6">
        <f>IFERROR(I4/SUM($I$4:$I$13),0)</f>
        <v/>
      </c>
      <c r="K4" s="3">
        <f>IF(H4=0,"-",IF(I4&gt;=H4*4,"Ausreichend","Prüfen"))</f>
        <v/>
      </c>
    </row>
    <row r="5">
      <c r="A5" s="7" t="n">
        <v>2</v>
      </c>
      <c r="B5" s="7" t="inlineStr">
        <is>
          <t>Sabine Müller</t>
        </is>
      </c>
      <c r="C5" s="7" t="inlineStr">
        <is>
          <t>EG rechts, 3-Zi.</t>
        </is>
      </c>
      <c r="D5" s="8" t="n">
        <v>78</v>
      </c>
      <c r="E5" s="8" t="n">
        <v>73</v>
      </c>
      <c r="F5" s="9" t="n">
        <v>3.5</v>
      </c>
      <c r="G5" s="9">
        <f>D5*F5</f>
        <v/>
      </c>
      <c r="H5" s="9">
        <f>G5*12</f>
        <v/>
      </c>
      <c r="I5" s="9" t="n">
        <v>5100</v>
      </c>
      <c r="J5" s="10">
        <f>IFERROR(I5/SUM($I$4:$I$13),0)</f>
        <v/>
      </c>
      <c r="K5" s="7">
        <f>IF(H5=0,"-",IF(I5&gt;=H5*4,"Ausreichend","Prüfen"))</f>
        <v/>
      </c>
    </row>
    <row r="6">
      <c r="A6" s="3" t="n">
        <v>3</v>
      </c>
      <c r="B6" s="3" t="inlineStr">
        <is>
          <t>Andreas Schneider</t>
        </is>
      </c>
      <c r="C6" s="3" t="inlineStr">
        <is>
          <t>1.OG links, 2-Zi.</t>
        </is>
      </c>
      <c r="D6" s="4" t="n">
        <v>61</v>
      </c>
      <c r="E6" s="4" t="n">
        <v>57</v>
      </c>
      <c r="F6" s="5" t="n">
        <v>3.5</v>
      </c>
      <c r="G6" s="5">
        <f>D6*F6</f>
        <v/>
      </c>
      <c r="H6" s="5">
        <f>G6*12</f>
        <v/>
      </c>
      <c r="I6" s="5" t="n">
        <v>3900</v>
      </c>
      <c r="J6" s="6">
        <f>IFERROR(I6/SUM($I$4:$I$13),0)</f>
        <v/>
      </c>
      <c r="K6" s="3">
        <f>IF(H6=0,"-",IF(I6&gt;=H6*4,"Ausreichend","Prüfen"))</f>
        <v/>
      </c>
    </row>
    <row r="7">
      <c r="A7" s="7" t="n">
        <v>4</v>
      </c>
      <c r="B7" s="7" t="inlineStr">
        <is>
          <t>Petra Wagner</t>
        </is>
      </c>
      <c r="C7" s="7" t="inlineStr">
        <is>
          <t>1.OG rechts, 3-Zi.</t>
        </is>
      </c>
      <c r="D7" s="8" t="n">
        <v>80</v>
      </c>
      <c r="E7" s="8" t="n">
        <v>75</v>
      </c>
      <c r="F7" s="9" t="n">
        <v>3.5</v>
      </c>
      <c r="G7" s="9">
        <f>D7*F7</f>
        <v/>
      </c>
      <c r="H7" s="9">
        <f>G7*12</f>
        <v/>
      </c>
      <c r="I7" s="9" t="n">
        <v>5600</v>
      </c>
      <c r="J7" s="10">
        <f>IFERROR(I7/SUM($I$4:$I$13),0)</f>
        <v/>
      </c>
      <c r="K7" s="7">
        <f>IF(H7=0,"-",IF(I7&gt;=H7*4,"Ausreichend","Prüfen"))</f>
        <v/>
      </c>
    </row>
    <row r="8">
      <c r="A8" s="3" t="n">
        <v>5</v>
      </c>
      <c r="B8" s="3" t="inlineStr">
        <is>
          <t>Michael Hoffmann</t>
        </is>
      </c>
      <c r="C8" s="3" t="inlineStr">
        <is>
          <t>2.OG links, 2-Zi.</t>
        </is>
      </c>
      <c r="D8" s="4" t="n">
        <v>63</v>
      </c>
      <c r="E8" s="4" t="n">
        <v>59</v>
      </c>
      <c r="F8" s="5" t="n">
        <v>3.5</v>
      </c>
      <c r="G8" s="5">
        <f>D8*F8</f>
        <v/>
      </c>
      <c r="H8" s="5">
        <f>G8*12</f>
        <v/>
      </c>
      <c r="I8" s="5" t="n">
        <v>4000</v>
      </c>
      <c r="J8" s="6">
        <f>IFERROR(I8/SUM($I$4:$I$13),0)</f>
        <v/>
      </c>
      <c r="K8" s="3">
        <f>IF(H8=0,"-",IF(I8&gt;=H8*4,"Ausreichend","Prüfen"))</f>
        <v/>
      </c>
    </row>
    <row r="9">
      <c r="A9" s="7" t="n">
        <v>6</v>
      </c>
      <c r="B9" s="7" t="inlineStr">
        <is>
          <t>Julia Richter</t>
        </is>
      </c>
      <c r="C9" s="7" t="inlineStr">
        <is>
          <t>2.OG rechts, 3-Zi.</t>
        </is>
      </c>
      <c r="D9" s="8" t="n">
        <v>82</v>
      </c>
      <c r="E9" s="8" t="n">
        <v>77</v>
      </c>
      <c r="F9" s="9" t="n">
        <v>3.5</v>
      </c>
      <c r="G9" s="9">
        <f>D9*F9</f>
        <v/>
      </c>
      <c r="H9" s="9">
        <f>G9*12</f>
        <v/>
      </c>
      <c r="I9" s="9" t="n">
        <v>5800</v>
      </c>
      <c r="J9" s="10">
        <f>IFERROR(I9/SUM($I$4:$I$13),0)</f>
        <v/>
      </c>
      <c r="K9" s="7">
        <f>IF(H9=0,"-",IF(I9&gt;=H9*4,"Ausreichend","Prüfen"))</f>
        <v/>
      </c>
    </row>
    <row r="10">
      <c r="A10" s="3" t="n">
        <v>7</v>
      </c>
      <c r="B10" s="3" t="inlineStr">
        <is>
          <t>Frank Zimmermann</t>
        </is>
      </c>
      <c r="C10" s="3" t="inlineStr">
        <is>
          <t>3.OG links, 2-Zi.</t>
        </is>
      </c>
      <c r="D10" s="4" t="n">
        <v>65</v>
      </c>
      <c r="E10" s="4" t="n">
        <v>61</v>
      </c>
      <c r="F10" s="5" t="n">
        <v>3.5</v>
      </c>
      <c r="G10" s="5">
        <f>D10*F10</f>
        <v/>
      </c>
      <c r="H10" s="5">
        <f>G10*12</f>
        <v/>
      </c>
      <c r="I10" s="5" t="n">
        <v>3600</v>
      </c>
      <c r="J10" s="6">
        <f>IFERROR(I10/SUM($I$4:$I$13),0)</f>
        <v/>
      </c>
      <c r="K10" s="3">
        <f>IF(H10=0,"-",IF(I10&gt;=H10*4,"Ausreichend","Prüfen"))</f>
        <v/>
      </c>
    </row>
    <row r="11">
      <c r="A11" s="7" t="n">
        <v>8</v>
      </c>
      <c r="B11" s="7" t="inlineStr">
        <is>
          <t>Claudia Krüger GmbH</t>
        </is>
      </c>
      <c r="C11" s="7" t="inlineStr">
        <is>
          <t>3.OG rechts, Gewerbe</t>
        </is>
      </c>
      <c r="D11" s="8" t="n">
        <v>95</v>
      </c>
      <c r="E11" s="8" t="n">
        <v>89</v>
      </c>
      <c r="F11" s="9" t="n">
        <v>3.8</v>
      </c>
      <c r="G11" s="9">
        <f>D11*F11</f>
        <v/>
      </c>
      <c r="H11" s="9">
        <f>G11*12</f>
        <v/>
      </c>
      <c r="I11" s="9" t="n">
        <v>6900</v>
      </c>
      <c r="J11" s="10">
        <f>IFERROR(I11/SUM($I$4:$I$13),0)</f>
        <v/>
      </c>
      <c r="K11" s="7">
        <f>IF(H11=0,"-",IF(I11&gt;=H11*4,"Ausreichend","Prüfen"))</f>
        <v/>
      </c>
    </row>
    <row r="12">
      <c r="A12" s="3" t="n">
        <v>9</v>
      </c>
      <c r="B12" s="3" t="inlineStr">
        <is>
          <t>Markus Weber</t>
        </is>
      </c>
      <c r="C12" s="3" t="inlineStr">
        <is>
          <t>DG links, 2-Zi.</t>
        </is>
      </c>
      <c r="D12" s="4" t="n">
        <v>58</v>
      </c>
      <c r="E12" s="4" t="n">
        <v>54</v>
      </c>
      <c r="F12" s="5" t="n">
        <v>3.5</v>
      </c>
      <c r="G12" s="5">
        <f>D12*F12</f>
        <v/>
      </c>
      <c r="H12" s="5">
        <f>G12*12</f>
        <v/>
      </c>
      <c r="I12" s="5" t="n">
        <v>3300</v>
      </c>
      <c r="J12" s="6">
        <f>IFERROR(I12/SUM($I$4:$I$13),0)</f>
        <v/>
      </c>
      <c r="K12" s="3">
        <f>IF(H12=0,"-",IF(I12&gt;=H12*4,"Ausreichend","Prüfen"))</f>
        <v/>
      </c>
    </row>
    <row r="13">
      <c r="A13" s="7" t="n">
        <v>10</v>
      </c>
      <c r="B13" s="7" t="inlineStr">
        <is>
          <t>Nicole Fischer</t>
        </is>
      </c>
      <c r="C13" s="7" t="inlineStr">
        <is>
          <t>DG rechts, 3-Zi.</t>
        </is>
      </c>
      <c r="D13" s="8" t="n">
        <v>75</v>
      </c>
      <c r="E13" s="8" t="n">
        <v>70</v>
      </c>
      <c r="F13" s="9" t="n">
        <v>3.5</v>
      </c>
      <c r="G13" s="9">
        <f>D13*F13</f>
        <v/>
      </c>
      <c r="H13" s="9">
        <f>G13*12</f>
        <v/>
      </c>
      <c r="I13" s="9" t="n">
        <v>4900</v>
      </c>
      <c r="J13" s="10">
        <f>IFERROR(I13/SUM($I$4:$I$13),0)</f>
        <v/>
      </c>
      <c r="K13" s="7">
        <f>IF(H13=0,"-",IF(I13&gt;=H13*4,"Ausreichend","Prüfen"))</f>
        <v/>
      </c>
    </row>
    <row r="14">
      <c r="A14" s="11" t="inlineStr">
        <is>
          <t>Summe</t>
        </is>
      </c>
      <c r="B14" s="11" t="n"/>
      <c r="C14" s="11" t="n"/>
      <c r="D14" s="12">
        <f>SUM(D4:D13)</f>
        <v/>
      </c>
      <c r="E14" s="11" t="n"/>
      <c r="F14" s="11" t="n"/>
      <c r="G14" s="13">
        <f>SUM(G4:G13)</f>
        <v/>
      </c>
      <c r="H14" s="13">
        <f>SUM(H4:H13)</f>
        <v/>
      </c>
      <c r="I14" s="13">
        <f>SUM(I4:I13)</f>
        <v/>
      </c>
      <c r="J14" s="14">
        <f>SUM(J4:J13)</f>
        <v/>
      </c>
      <c r="K14" s="11" t="n"/>
    </row>
    <row r="15"/>
    <row r="16">
      <c r="A16" s="15" t="inlineStr">
        <is>
          <t>Kennzahlen</t>
        </is>
      </c>
      <c r="B16" s="16" t="n"/>
      <c r="C16" s="16" t="n"/>
    </row>
    <row r="17">
      <c r="A17" t="inlineStr">
        <is>
          <t>Durchschnittl. jährl. Beitrag (€)</t>
        </is>
      </c>
      <c r="B17" s="17">
        <f>AVERAGE(H4:H13)</f>
        <v/>
      </c>
    </row>
    <row r="18">
      <c r="A18" t="inlineStr">
        <is>
          <t>Einheiten über Durchschnitt</t>
        </is>
      </c>
      <c r="B18">
        <f>COUNTIF(H4:H13,"&gt;"&amp;B17)</f>
        <v/>
      </c>
    </row>
    <row r="19"/>
    <row r="20">
      <c r="A20" s="18" t="inlineStr">
        <is>
          <t>Einheit-Nr. Suche:</t>
        </is>
      </c>
      <c r="B20" s="19" t="n">
        <v>3</v>
      </c>
    </row>
    <row r="21">
      <c r="A21" t="inlineStr">
        <is>
          <t>Eigentümer:</t>
        </is>
      </c>
      <c r="B21">
        <f>IFERROR(VLOOKUP(B20,A4:K13,2,FALSE),"nicht gefunden")</f>
        <v/>
      </c>
    </row>
    <row r="22">
      <c r="A22" t="inlineStr">
        <is>
          <t>Ist-Rücklage Anteil (€):</t>
        </is>
      </c>
      <c r="B22" s="17">
        <f>IFERROR(VLOOKUP(B20,A4:K13,9,FALSE),0)</f>
        <v/>
      </c>
    </row>
  </sheetData>
  <mergeCells count="1">
    <mergeCell ref="A1:K1"/>
  </mergeCells>
  <conditionalFormatting sqref="K4:K13">
    <cfRule type="expression" priority="1" dxfId="0" stopIfTrue="1">
      <formula>K4="Prüfen"</formula>
    </cfRule>
    <cfRule type="expression" priority="2" dxfId="1" stopIfTrue="1">
      <formula>K4="Ausreichend"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6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0" customWidth="1" min="1" max="1"/>
    <col width="18" customWidth="1" min="2" max="2"/>
    <col width="16" customWidth="1" min="3" max="3"/>
    <col width="12" customWidth="1" min="4" max="4"/>
    <col width="14" customWidth="1" min="5" max="5"/>
    <col width="16" customWidth="1" min="6" max="6"/>
    <col width="26" customWidth="1" min="7" max="7"/>
    <col width="16" customWidth="1" min="8" max="8"/>
    <col width="15" customWidth="1" min="9" max="9"/>
  </cols>
  <sheetData>
    <row r="1" ht="26" customHeight="1">
      <c r="A1" s="20" t="inlineStr">
        <is>
          <t>Ansparverlauf der Instandhaltungsrücklage 2026–2035</t>
        </is>
      </c>
    </row>
    <row r="2"/>
    <row r="3" ht="30" customHeight="1">
      <c r="A3" s="2" t="inlineStr">
        <is>
          <t>Jahr</t>
        </is>
      </c>
      <c r="B3" s="2" t="inlineStr">
        <is>
          <t>Anfangsbestand (€)</t>
        </is>
      </c>
      <c r="C3" s="2" t="inlineStr">
        <is>
          <t>Jahresbeiträge (€)</t>
        </is>
      </c>
      <c r="D3" s="2" t="inlineStr">
        <is>
          <t>Zinssatz (%)</t>
        </is>
      </c>
      <c r="E3" s="2" t="inlineStr">
        <is>
          <t>Zinserträge (€)</t>
        </is>
      </c>
      <c r="F3" s="2" t="inlineStr">
        <is>
          <t>Geplante Entnahme (€)</t>
        </is>
      </c>
      <c r="G3" s="2" t="inlineStr">
        <is>
          <t>Maßnahme</t>
        </is>
      </c>
      <c r="H3" s="2" t="inlineStr">
        <is>
          <t>Endbestand (€)</t>
        </is>
      </c>
      <c r="I3" s="2" t="inlineStr">
        <is>
          <t>Zielerreichung (%)</t>
        </is>
      </c>
    </row>
    <row r="4">
      <c r="A4" s="3" t="n">
        <v>2026</v>
      </c>
      <c r="B4" s="5">
        <f>'Einheiten'!I14</f>
        <v/>
      </c>
      <c r="C4" s="5">
        <f>'Einheiten'!H$14</f>
        <v/>
      </c>
      <c r="D4" s="6" t="n">
        <v>0.015</v>
      </c>
      <c r="E4" s="5">
        <f>ROUND(B4*D4,2)</f>
        <v/>
      </c>
      <c r="F4" s="5" t="n">
        <v>0</v>
      </c>
      <c r="G4" s="3" t="inlineStr">
        <is>
          <t>-</t>
        </is>
      </c>
      <c r="H4" s="5">
        <f>B4+C4+E4-F4</f>
        <v/>
      </c>
      <c r="I4" s="6">
        <f>IFERROR(H4/180000,0)</f>
        <v/>
      </c>
    </row>
    <row r="5">
      <c r="A5" s="7" t="n">
        <v>2027</v>
      </c>
      <c r="B5" s="9">
        <f>H4</f>
        <v/>
      </c>
      <c r="C5" s="9">
        <f>'Einheiten'!H$14</f>
        <v/>
      </c>
      <c r="D5" s="10" t="n">
        <v>0.015</v>
      </c>
      <c r="E5" s="9">
        <f>ROUND(B5*D5,2)</f>
        <v/>
      </c>
      <c r="F5" s="9" t="n">
        <v>0</v>
      </c>
      <c r="G5" s="7" t="inlineStr">
        <is>
          <t>-</t>
        </is>
      </c>
      <c r="H5" s="9">
        <f>B5+C5+E5-F5</f>
        <v/>
      </c>
      <c r="I5" s="10">
        <f>IFERROR(H5/180000,0)</f>
        <v/>
      </c>
    </row>
    <row r="6">
      <c r="A6" s="3" t="n">
        <v>2028</v>
      </c>
      <c r="B6" s="5">
        <f>H5</f>
        <v/>
      </c>
      <c r="C6" s="5">
        <f>'Einheiten'!H$14</f>
        <v/>
      </c>
      <c r="D6" s="6" t="n">
        <v>0.015</v>
      </c>
      <c r="E6" s="5">
        <f>ROUND(B6*D6,2)</f>
        <v/>
      </c>
      <c r="F6" s="5" t="n">
        <v>18000</v>
      </c>
      <c r="G6" s="3" t="inlineStr">
        <is>
          <t>Dachsanierung (Teilbereich)</t>
        </is>
      </c>
      <c r="H6" s="5">
        <f>B6+C6+E6-F6</f>
        <v/>
      </c>
      <c r="I6" s="6">
        <f>IFERROR(H6/180000,0)</f>
        <v/>
      </c>
    </row>
    <row r="7">
      <c r="A7" s="7" t="n">
        <v>2029</v>
      </c>
      <c r="B7" s="9">
        <f>H6</f>
        <v/>
      </c>
      <c r="C7" s="9">
        <f>'Einheiten'!H$14</f>
        <v/>
      </c>
      <c r="D7" s="10" t="n">
        <v>0.015</v>
      </c>
      <c r="E7" s="9">
        <f>ROUND(B7*D7,2)</f>
        <v/>
      </c>
      <c r="F7" s="9" t="n">
        <v>0</v>
      </c>
      <c r="G7" s="7" t="inlineStr">
        <is>
          <t>-</t>
        </is>
      </c>
      <c r="H7" s="9">
        <f>B7+C7+E7-F7</f>
        <v/>
      </c>
      <c r="I7" s="10">
        <f>IFERROR(H7/180000,0)</f>
        <v/>
      </c>
    </row>
    <row r="8">
      <c r="A8" s="3" t="n">
        <v>2030</v>
      </c>
      <c r="B8" s="5">
        <f>H7</f>
        <v/>
      </c>
      <c r="C8" s="5">
        <f>'Einheiten'!H$14</f>
        <v/>
      </c>
      <c r="D8" s="6" t="n">
        <v>0.015</v>
      </c>
      <c r="E8" s="5">
        <f>ROUND(B8*D8,2)</f>
        <v/>
      </c>
      <c r="F8" s="5" t="n">
        <v>9000</v>
      </c>
      <c r="G8" s="3" t="inlineStr">
        <is>
          <t>Fassadenanstrich</t>
        </is>
      </c>
      <c r="H8" s="5">
        <f>B8+C8+E8-F8</f>
        <v/>
      </c>
      <c r="I8" s="6">
        <f>IFERROR(H8/180000,0)</f>
        <v/>
      </c>
    </row>
    <row r="9">
      <c r="A9" s="7" t="n">
        <v>2031</v>
      </c>
      <c r="B9" s="9">
        <f>H8</f>
        <v/>
      </c>
      <c r="C9" s="9">
        <f>'Einheiten'!H$14</f>
        <v/>
      </c>
      <c r="D9" s="10" t="n">
        <v>0.015</v>
      </c>
      <c r="E9" s="9">
        <f>ROUND(B9*D9,2)</f>
        <v/>
      </c>
      <c r="F9" s="9" t="n">
        <v>0</v>
      </c>
      <c r="G9" s="7" t="inlineStr">
        <is>
          <t>-</t>
        </is>
      </c>
      <c r="H9" s="9">
        <f>B9+C9+E9-F9</f>
        <v/>
      </c>
      <c r="I9" s="10">
        <f>IFERROR(H9/180000,0)</f>
        <v/>
      </c>
    </row>
    <row r="10">
      <c r="A10" s="3" t="n">
        <v>2032</v>
      </c>
      <c r="B10" s="5">
        <f>H9</f>
        <v/>
      </c>
      <c r="C10" s="5">
        <f>'Einheiten'!H$14</f>
        <v/>
      </c>
      <c r="D10" s="6" t="n">
        <v>0.015</v>
      </c>
      <c r="E10" s="5">
        <f>ROUND(B10*D10,2)</f>
        <v/>
      </c>
      <c r="F10" s="5" t="n">
        <v>22000</v>
      </c>
      <c r="G10" s="3" t="inlineStr">
        <is>
          <t>Heizungsanlage erneuern</t>
        </is>
      </c>
      <c r="H10" s="5">
        <f>B10+C10+E10-F10</f>
        <v/>
      </c>
      <c r="I10" s="6">
        <f>IFERROR(H10/180000,0)</f>
        <v/>
      </c>
    </row>
    <row r="11">
      <c r="A11" s="7" t="n">
        <v>2033</v>
      </c>
      <c r="B11" s="9">
        <f>H10</f>
        <v/>
      </c>
      <c r="C11" s="9">
        <f>'Einheiten'!H$14</f>
        <v/>
      </c>
      <c r="D11" s="10" t="n">
        <v>0.015</v>
      </c>
      <c r="E11" s="9">
        <f>ROUND(B11*D11,2)</f>
        <v/>
      </c>
      <c r="F11" s="9" t="n">
        <v>0</v>
      </c>
      <c r="G11" s="7" t="inlineStr">
        <is>
          <t>-</t>
        </is>
      </c>
      <c r="H11" s="9">
        <f>B11+C11+E11-F11</f>
        <v/>
      </c>
      <c r="I11" s="10">
        <f>IFERROR(H11/180000,0)</f>
        <v/>
      </c>
    </row>
    <row r="12">
      <c r="A12" s="3" t="n">
        <v>2034</v>
      </c>
      <c r="B12" s="5">
        <f>H11</f>
        <v/>
      </c>
      <c r="C12" s="5">
        <f>'Einheiten'!H$14</f>
        <v/>
      </c>
      <c r="D12" s="6" t="n">
        <v>0.015</v>
      </c>
      <c r="E12" s="5">
        <f>ROUND(B12*D12,2)</f>
        <v/>
      </c>
      <c r="F12" s="5" t="n">
        <v>12000</v>
      </c>
      <c r="G12" s="3" t="inlineStr">
        <is>
          <t>Aufzugsmodernisierung</t>
        </is>
      </c>
      <c r="H12" s="5">
        <f>B12+C12+E12-F12</f>
        <v/>
      </c>
      <c r="I12" s="6">
        <f>IFERROR(H12/180000,0)</f>
        <v/>
      </c>
    </row>
    <row r="13">
      <c r="A13" s="7" t="n">
        <v>2035</v>
      </c>
      <c r="B13" s="9">
        <f>H12</f>
        <v/>
      </c>
      <c r="C13" s="9">
        <f>'Einheiten'!H$14</f>
        <v/>
      </c>
      <c r="D13" s="10" t="n">
        <v>0.015</v>
      </c>
      <c r="E13" s="9">
        <f>ROUND(B13*D13,2)</f>
        <v/>
      </c>
      <c r="F13" s="9" t="n">
        <v>0</v>
      </c>
      <c r="G13" s="7" t="inlineStr">
        <is>
          <t>-</t>
        </is>
      </c>
      <c r="H13" s="9">
        <f>B13+C13+E13-F13</f>
        <v/>
      </c>
      <c r="I13" s="10">
        <f>IFERROR(H13/180000,0)</f>
        <v/>
      </c>
    </row>
    <row r="14">
      <c r="A14" s="11" t="inlineStr">
        <is>
          <t>Summe / Endstand</t>
        </is>
      </c>
      <c r="B14" s="11" t="n"/>
      <c r="C14" s="21">
        <f>SUM(C4:C13)</f>
        <v/>
      </c>
      <c r="D14" s="11" t="n"/>
      <c r="E14" s="21">
        <f>SUM(E4:E13)</f>
        <v/>
      </c>
      <c r="F14" s="21">
        <f>SUM(F4:F13)</f>
        <v/>
      </c>
      <c r="G14" s="11" t="n"/>
      <c r="H14" s="21">
        <f>H13</f>
        <v/>
      </c>
      <c r="I14" s="11" t="n"/>
    </row>
    <row r="15"/>
    <row r="16">
      <c r="A16" s="18" t="inlineStr">
        <is>
          <t>Zielrücklage (€, Empfehlung Verwalter):</t>
        </is>
      </c>
      <c r="C16" s="22" t="n">
        <v>180000</v>
      </c>
    </row>
  </sheetData>
  <mergeCells count="1">
    <mergeCell ref="A1:I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4"/>
  <sheetViews>
    <sheetView showGridLines="0" workbookViewId="0">
      <selection activeCell="A1" sqref="A1"/>
    </sheetView>
  </sheetViews>
  <sheetFormatPr baseColWidth="8" defaultRowHeight="15"/>
  <cols>
    <col width="30" customWidth="1" min="1" max="1"/>
    <col width="20" customWidth="1" min="2" max="2"/>
    <col width="3" customWidth="1" min="3" max="3"/>
    <col width="20" customWidth="1" min="4" max="4"/>
    <col width="3" customWidth="1" min="5" max="5"/>
    <col width="3" customWidth="1" min="6" max="6"/>
  </cols>
  <sheetData>
    <row r="1" ht="26" customHeight="1">
      <c r="A1" s="20" t="inlineStr">
        <is>
          <t>Übersicht – WEG Instandhaltungsrücklage</t>
        </is>
      </c>
    </row>
    <row r="2"/>
    <row r="3">
      <c r="A3" s="23" t="inlineStr">
        <is>
          <t>Kennzahl</t>
        </is>
      </c>
      <c r="B3" s="23" t="inlineStr">
        <is>
          <t>Wert</t>
        </is>
      </c>
    </row>
    <row r="4">
      <c r="A4" s="24" t="inlineStr">
        <is>
          <t>Anzahl Einheiten</t>
        </is>
      </c>
      <c r="B4" s="4">
        <f>COUNTA('Einheiten'!A4:A13)</f>
        <v/>
      </c>
    </row>
    <row r="5">
      <c r="A5" s="25" t="inlineStr">
        <is>
          <t>Gesamtwohnfläche (m²)</t>
        </is>
      </c>
      <c r="B5" s="8">
        <f>'Einheiten'!D14</f>
        <v/>
      </c>
    </row>
    <row r="6">
      <c r="A6" s="24" t="inlineStr">
        <is>
          <t>Monatl. Gesamtbeitrag (€)</t>
        </is>
      </c>
      <c r="B6" s="5">
        <f>'Einheiten'!G14</f>
        <v/>
      </c>
    </row>
    <row r="7">
      <c r="A7" s="25" t="inlineStr">
        <is>
          <t>Jährl. Gesamtbeitrag (€)</t>
        </is>
      </c>
      <c r="B7" s="9">
        <f>'Einheiten'!H14</f>
        <v/>
      </c>
    </row>
    <row r="8">
      <c r="A8" s="24" t="inlineStr">
        <is>
          <t>Aktuelle Gesamtrücklage (€)</t>
        </is>
      </c>
      <c r="B8" s="5">
        <f>'Einheiten'!I14</f>
        <v/>
      </c>
    </row>
    <row r="9">
      <c r="A9" s="25" t="inlineStr">
        <is>
          <t>Empfohlene Zielrücklage (€)</t>
        </is>
      </c>
      <c r="B9" s="9">
        <f>'Ansparverlauf'!C16</f>
        <v/>
      </c>
    </row>
    <row r="10">
      <c r="A10" s="24" t="inlineStr">
        <is>
          <t>Deckungsgrad Rücklage (%)</t>
        </is>
      </c>
      <c r="B10" s="6">
        <f>IFERROR('Einheiten'!I14/'Ansparverlauf'!C16,0)</f>
        <v/>
      </c>
    </row>
    <row r="11">
      <c r="A11" s="25" t="inlineStr">
        <is>
          <t>Rücklage je m² (€/m²)</t>
        </is>
      </c>
      <c r="B11" s="9">
        <f>IFERROR('Einheiten'!I14/'Einheiten'!D14,0)</f>
        <v/>
      </c>
    </row>
    <row r="12">
      <c r="A12" s="24" t="inlineStr">
        <is>
          <t>Endbestand 2035 (€)</t>
        </is>
      </c>
      <c r="B12" s="5">
        <f>'Ansparverlauf'!H13</f>
        <v/>
      </c>
    </row>
    <row r="13"/>
    <row r="14">
      <c r="A14" s="18" t="inlineStr">
        <is>
          <t>Bewertung Deckungsgrad:</t>
        </is>
      </c>
      <c r="B14">
        <f>IF(B10&gt;=1,"Rücklage ausreichend",IF(B10&gt;=0.7,"Rücklage im Plan","Nachschuss empfohlen"))</f>
        <v/>
      </c>
    </row>
  </sheetData>
  <mergeCells count="1">
    <mergeCell ref="A1:F1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24" customWidth="1" min="1" max="1"/>
    <col width="95" customWidth="1" min="2" max="2"/>
  </cols>
  <sheetData>
    <row r="1" ht="26" customHeight="1">
      <c r="A1" s="20" t="inlineStr">
        <is>
          <t>Anleitung zur Excel-Vorlage: Instandhaltungsrücklage WEG</t>
        </is>
      </c>
    </row>
    <row r="2"/>
    <row r="3">
      <c r="A3" s="26" t="inlineStr">
        <is>
          <t>Bereich</t>
        </is>
      </c>
      <c r="B3" s="26" t="inlineStr">
        <is>
          <t>Erläuterung</t>
        </is>
      </c>
    </row>
    <row r="4" ht="48" customHeight="1">
      <c r="A4" s="27" t="inlineStr">
        <is>
          <t>Einheiten</t>
        </is>
      </c>
      <c r="B4" s="27" t="inlineStr">
        <is>
          <t>Erfasst alle Wohnungs-/Gewerbeeinheiten der WEG mit Wohnfläche, Miteigentumsanteil (MEA) und monatlichem Rücklagenbeitrag je m². Gelbe Zellen (Beitrag je m², Ist-Rücklage) sind editierbar. Monatl./Jährl. Beitrag werden automatisch berechnet.</t>
        </is>
      </c>
    </row>
    <row r="5" ht="48" customHeight="1">
      <c r="A5" s="28" t="inlineStr">
        <is>
          <t>Status-Spalte</t>
        </is>
      </c>
      <c r="B5" s="28" t="inlineStr">
        <is>
          <t>Zeigt farblich an, ob die individuelle Rücklage einer Einheit ausreichend ist (mind. 4 Jahresbeiträge) oder ob eine Prüfung/Nachzahlung sinnvoll ist.</t>
        </is>
      </c>
    </row>
    <row r="6" ht="48" customHeight="1">
      <c r="A6" s="27" t="inlineStr">
        <is>
          <t>Suche (VLOOKUP)</t>
        </is>
      </c>
      <c r="B6" s="27" t="inlineStr">
        <is>
          <t>Geben Sie im Blatt 'Einheiten' eine Einheit-Nr. in das gelbe Suchfeld ein, um Eigentümer und dessen Rücklagenanteil automatisch anzuzeigen.</t>
        </is>
      </c>
    </row>
    <row r="7" ht="48" customHeight="1">
      <c r="A7" s="28" t="inlineStr">
        <is>
          <t>Ansparverlauf</t>
        </is>
      </c>
      <c r="B7" s="28" t="inlineStr">
        <is>
          <t>Zeigt die geplante Entwicklung der Gesamtrücklage über 10 Jahre inkl. Zinserträgen (gelbe Zinssatz-Zelle editierbar) und geplanter Entnahmen für Instandhaltungsmaßnahmen (z. B. Dachsanierung, Fassade, Heizung, Aufzug).</t>
        </is>
      </c>
    </row>
    <row r="8" ht="48" customHeight="1">
      <c r="A8" s="27" t="inlineStr">
        <is>
          <t>Zielerreichung</t>
        </is>
      </c>
      <c r="B8" s="27" t="inlineStr">
        <is>
          <t>Vergleicht den Endbestand je Jahr mit der empfohlenen Zielrücklage (Blatt 'Ansparverlauf', gelbe Zelle). Werte unter 100 % zeigen Nachholbedarf an.</t>
        </is>
      </c>
    </row>
    <row r="9" ht="48" customHeight="1">
      <c r="A9" s="28" t="inlineStr">
        <is>
          <t>Übersicht</t>
        </is>
      </c>
      <c r="B9" s="28" t="inlineStr">
        <is>
          <t>Dashboard mit den wichtigsten Kennzahlen (Deckungsgrad, Rücklage je m², Endbestand 2035) sowie Kreis- und Balkendiagramm zur schnellen Analyse.</t>
        </is>
      </c>
    </row>
    <row r="10" ht="48" customHeight="1">
      <c r="A10" s="27" t="inlineStr">
        <is>
          <t>Empfehlung Rücklagenhöhe</t>
        </is>
      </c>
      <c r="B10" s="27" t="inlineStr">
        <is>
          <t>Als Orientierung gilt häufig die 'Peters'sche Formel' oder ca. 8–12 €/m² Wohnfläche pro Jahr, abhängig von Alter und Zustand des Gebäudes. Passen Sie Zielrücklage entsprechend an.</t>
        </is>
      </c>
    </row>
    <row r="11" ht="48" customHeight="1">
      <c r="A11" s="28" t="inlineStr">
        <is>
          <t>Pflege der Vorlage</t>
        </is>
      </c>
      <c r="B11" s="28" t="inlineStr">
        <is>
          <t>Aktualisieren Sie jährlich die Ist-Rücklage je Einheit, den Beitragssatz und die geplanten Maßnahmen gemäß Wirtschaftsplan und Beschlusslage der Eigentümerversammlung.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2026-07-21T17:12:59Z</dcterms:created>
  <dcterms:modified xmlns:dcterms="http://purl.org/dc/terms/" xmlns:xsi="http://www.w3.org/2001/XMLSchema-instance" xsi:type="dcterms:W3CDTF">2026-07-21T17:12:59Z</dcterms:modified>
</cp:coreProperties>
</file>