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ietverträge" sheetId="1" state="visible" r:id="rId1"/>
    <sheet xmlns:r="http://schemas.openxmlformats.org/officeDocument/2006/relationships" name="VPI_Anpassung" sheetId="2" state="visible" r:id="rId2"/>
    <sheet xmlns:r="http://schemas.openxmlformats.org/officeDocument/2006/relationships" name="VPI_Historie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0\ &quot;€&quot;"/>
  </numFmts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sz val="10"/>
    </font>
    <font>
      <b val="1"/>
      <color rgb="00FFFFFF"/>
      <sz val="10"/>
    </font>
    <font>
      <b val="1"/>
      <sz val="10"/>
    </font>
  </fonts>
  <fills count="7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4" fontId="3" fillId="4" borderId="1" applyAlignment="1" pivotButton="0" quotePrefix="0" xfId="0">
      <alignment horizontal="right" vertical="center"/>
    </xf>
    <xf numFmtId="1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164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1" fontId="3" fillId="5" borderId="1" applyAlignment="1" pivotButton="0" quotePrefix="0" xfId="0">
      <alignment horizontal="center" vertical="center"/>
    </xf>
    <xf numFmtId="10" fontId="3" fillId="3" borderId="1" applyAlignment="1" pivotButton="0" quotePrefix="0" xfId="0">
      <alignment horizontal="right" vertical="center"/>
    </xf>
    <xf numFmtId="4" fontId="3" fillId="3" borderId="1" applyAlignment="1" pivotButton="0" quotePrefix="0" xfId="0">
      <alignment horizontal="right" vertical="center"/>
    </xf>
    <xf numFmtId="165" fontId="3" fillId="3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4" fontId="3" fillId="5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  <xf numFmtId="0" fontId="4" fillId="6" borderId="0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1" fontId="3" fillId="3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1" fontId="3" fillId="5" borderId="1" applyAlignment="1" pivotButton="0" quotePrefix="0" xfId="0">
      <alignment horizontal="right" vertical="center"/>
    </xf>
    <xf numFmtId="49" fontId="3" fillId="3" borderId="1" applyAlignment="1" pivotButton="0" quotePrefix="0" xfId="0">
      <alignment horizontal="right" vertical="center"/>
    </xf>
    <xf numFmtId="164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right" vertical="center"/>
    </xf>
    <xf numFmtId="165" fontId="3" fillId="5" borderId="1" applyAlignment="1" pivotButton="0" quotePrefix="0" xfId="0">
      <alignment horizontal="right" vertical="center"/>
    </xf>
  </cellXfs>
  <cellStyles count="1">
    <cellStyle name="Normal" xfId="0" builtinId="0" hidden="0"/>
  </cellStyles>
  <dxfs count="4">
    <dxf>
      <font>
        <color rgb="00166534"/>
        <sz val="10"/>
      </font>
      <fill>
        <patternFill patternType="solid">
          <fgColor rgb="00DCFCE7"/>
        </patternFill>
      </fill>
    </dxf>
    <dxf>
      <font>
        <color rgb="00991B1B"/>
        <sz val="10"/>
      </font>
      <fill>
        <patternFill patternType="solid">
          <fgColor rgb="00FEE2E2"/>
        </patternFill>
      </fill>
    </dxf>
    <dxf>
      <font>
        <b val="1"/>
        <color rgb="00166534"/>
        <sz val="10"/>
      </font>
      <fill>
        <patternFill patternType="solid">
          <fgColor rgb="00DCFCE7"/>
        </patternFill>
      </fill>
    </dxf>
    <dxf>
      <font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Kaltmiete: Vorher vs. Neu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'VPI_Anpassung'!C2</f>
            </strRef>
            <v>Letzte Kaltmiete</v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'VPI_Anpassung'!$B$3:$B$12</f>
            </numRef>
          </cat>
          <val>
            <numRef>
              <f>'VPI_Anpassung'!$C$3:$C$12</f>
            </numRef>
          </val>
        </ser>
        <ser>
          <idx val="1"/>
          <order val="1"/>
          <tx>
            <strRef>
              <f>'VPI_Anpassung'!H2</f>
            </strRef>
            <v>Neue Kaltmiete</v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'VPI_Anpassung'!$B$3:$B$12</f>
            </numRef>
          </cat>
          <val>
            <numRef>
              <f>'VPI_Anpassung'!$H$3:$H$12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Mieter/in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Kaltmiete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VPI-Verlauf (letzte 12 Monate)</a:t>
            </a:r>
          </a:p>
        </rich>
      </tx>
    </title>
    <plotArea>
      <lineChart>
        <grouping val="standard"/>
        <ser>
          <idx val="0"/>
          <order val="0"/>
          <tx>
            <strRef>
              <f>'VPI_Historie'!C2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'VPI_Historie'!$A$3:$A$14</f>
            </numRef>
          </cat>
          <val>
            <numRef>
              <f>'VPI_Historie'!$C$3:$C$14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VPI-Wert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20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8" customWidth="1" min="3" max="3"/>
    <col width="20" customWidth="1" min="4" max="4"/>
    <col width="20" customWidth="1" min="5" max="5"/>
    <col width="14" customWidth="1" min="6" max="6"/>
    <col width="20" customWidth="1" min="7" max="7"/>
    <col width="22" customWidth="1" min="8" max="8"/>
    <col width="22" customWidth="1" min="9" max="9"/>
    <col width="12" customWidth="1" min="10" max="10"/>
    <col width="20" customWidth="1" min="11" max="11"/>
    <col width="18" customWidth="1" min="12" max="12"/>
    <col width="30" customWidth="1" min="13" max="13"/>
    <col width="28" customWidth="1" min="14" max="14"/>
  </cols>
  <sheetData>
    <row r="1" ht="28" customHeight="1">
      <c r="A1" s="1" t="inlineStr">
        <is>
          <t>Indexmiete – Stammdaten Mietverträge</t>
        </is>
      </c>
    </row>
    <row r="2" ht="36" customHeight="1">
      <c r="A2" s="2" t="inlineStr">
        <is>
          <t>Objekt-ID</t>
        </is>
      </c>
      <c r="B2" s="2" t="inlineStr">
        <is>
          <t>Objektadresse</t>
        </is>
      </c>
      <c r="C2" s="2" t="inlineStr">
        <is>
          <t>PLZ</t>
        </is>
      </c>
      <c r="D2" s="2" t="inlineStr">
        <is>
          <t>Ort</t>
        </is>
      </c>
      <c r="E2" s="2" t="inlineStr">
        <is>
          <t>Mieter/in</t>
        </is>
      </c>
      <c r="F2" s="2" t="inlineStr">
        <is>
          <t>Mietbeginn</t>
        </is>
      </c>
      <c r="G2" s="2" t="inlineStr">
        <is>
          <t>Vertragsart</t>
        </is>
      </c>
      <c r="H2" s="2" t="inlineStr">
        <is>
          <t>Indexklausel vorhanden?</t>
        </is>
      </c>
      <c r="I2" s="2" t="inlineStr">
        <is>
          <t>Ausgangsbasis Kaltmiete €</t>
        </is>
      </c>
      <c r="J2" s="2" t="inlineStr">
        <is>
          <t>Basis-VPI</t>
        </is>
      </c>
      <c r="K2" s="2" t="inlineStr">
        <is>
          <t>Letzte Anpassung am</t>
        </is>
      </c>
      <c r="L2" s="2" t="inlineStr">
        <is>
          <t>Letzte Kaltmiete €</t>
        </is>
      </c>
      <c r="M2" s="2" t="inlineStr">
        <is>
          <t>Frist seit letzter Anpassung (Monate)</t>
        </is>
      </c>
      <c r="N2" s="2" t="inlineStr">
        <is>
          <t>Status</t>
        </is>
      </c>
    </row>
    <row r="3">
      <c r="A3" s="3" t="inlineStr">
        <is>
          <t>OBJ-01</t>
        </is>
      </c>
      <c r="B3" s="3" t="inlineStr">
        <is>
          <t>Hauptstraße 12</t>
        </is>
      </c>
      <c r="C3" s="3" t="inlineStr">
        <is>
          <t>10115</t>
        </is>
      </c>
      <c r="D3" s="3" t="inlineStr">
        <is>
          <t>Berlin</t>
        </is>
      </c>
      <c r="E3" s="3" t="inlineStr">
        <is>
          <t>Thomas Becker</t>
        </is>
      </c>
      <c r="F3" s="25" t="n">
        <v>44270</v>
      </c>
      <c r="G3" s="3" t="inlineStr">
        <is>
          <t>Indexmietvertrag</t>
        </is>
      </c>
      <c r="H3" s="5" t="inlineStr">
        <is>
          <t>Ja</t>
        </is>
      </c>
      <c r="I3" s="26" t="n">
        <v>920</v>
      </c>
      <c r="J3" s="7" t="n">
        <v>105.3</v>
      </c>
      <c r="K3" s="25" t="n">
        <v>45366</v>
      </c>
      <c r="L3" s="26" t="n">
        <v>920</v>
      </c>
      <c r="M3" s="8">
        <f>IFERROR(ROUND((YEAR(TODAY())-YEAR(K3))*12+(MONTH(TODAY())-MONTH(K3)),0),0)</f>
        <v/>
      </c>
      <c r="N3" s="5">
        <f>IF(H3="Nein","Indexklausel prüfen",IF(M3&gt;=12,"Anpassung möglich","Frist noch nicht erreicht"))</f>
        <v/>
      </c>
    </row>
    <row r="4">
      <c r="A4" s="9" t="inlineStr">
        <is>
          <t>OBJ-02</t>
        </is>
      </c>
      <c r="B4" s="9" t="inlineStr">
        <is>
          <t>Lindenallee 7</t>
        </is>
      </c>
      <c r="C4" s="9" t="inlineStr">
        <is>
          <t>80331</t>
        </is>
      </c>
      <c r="D4" s="9" t="inlineStr">
        <is>
          <t>München</t>
        </is>
      </c>
      <c r="E4" s="9" t="inlineStr">
        <is>
          <t>Sabine Müller</t>
        </is>
      </c>
      <c r="F4" s="27" t="n">
        <v>44013</v>
      </c>
      <c r="G4" s="9" t="inlineStr">
        <is>
          <t>Indexmietvertrag</t>
        </is>
      </c>
      <c r="H4" s="11" t="inlineStr">
        <is>
          <t>Ja</t>
        </is>
      </c>
      <c r="I4" s="26" t="n">
        <v>1250</v>
      </c>
      <c r="J4" s="7" t="n">
        <v>103.8</v>
      </c>
      <c r="K4" s="27" t="n">
        <v>45474</v>
      </c>
      <c r="L4" s="26" t="n">
        <v>1250</v>
      </c>
      <c r="M4" s="12">
        <f>IFERROR(ROUND((YEAR(TODAY())-YEAR(K4))*12+(MONTH(TODAY())-MONTH(K4)),0),0)</f>
        <v/>
      </c>
      <c r="N4" s="11">
        <f>IF(H4="Nein","Indexklausel prüfen",IF(M4&gt;=12,"Anpassung möglich","Frist noch nicht erreicht"))</f>
        <v/>
      </c>
    </row>
    <row r="5">
      <c r="A5" s="3" t="inlineStr">
        <is>
          <t>OBJ-03</t>
        </is>
      </c>
      <c r="B5" s="3" t="inlineStr">
        <is>
          <t>Goethestraße 45</t>
        </is>
      </c>
      <c r="C5" s="3" t="inlineStr">
        <is>
          <t>20095</t>
        </is>
      </c>
      <c r="D5" s="3" t="inlineStr">
        <is>
          <t>Hamburg</t>
        </is>
      </c>
      <c r="E5" s="3" t="inlineStr">
        <is>
          <t>Andreas Schneider</t>
        </is>
      </c>
      <c r="F5" s="25" t="n">
        <v>44593</v>
      </c>
      <c r="G5" s="3" t="inlineStr">
        <is>
          <t>Staffelmietvertrag</t>
        </is>
      </c>
      <c r="H5" s="5" t="inlineStr">
        <is>
          <t>Nein</t>
        </is>
      </c>
      <c r="I5" s="26" t="n">
        <v>780</v>
      </c>
      <c r="J5" s="7" t="n">
        <v>108.2</v>
      </c>
      <c r="K5" s="25" t="n">
        <v>45689</v>
      </c>
      <c r="L5" s="26" t="n">
        <v>780</v>
      </c>
      <c r="M5" s="8">
        <f>IFERROR(ROUND((YEAR(TODAY())-YEAR(K5))*12+(MONTH(TODAY())-MONTH(K5)),0),0)</f>
        <v/>
      </c>
      <c r="N5" s="5">
        <f>IF(H5="Nein","Indexklausel prüfen",IF(M5&gt;=12,"Anpassung möglich","Frist noch nicht erreicht"))</f>
        <v/>
      </c>
    </row>
    <row r="6">
      <c r="A6" s="9" t="inlineStr">
        <is>
          <t>OBJ-04</t>
        </is>
      </c>
      <c r="B6" s="9" t="inlineStr">
        <is>
          <t>Bachstraße 18</t>
        </is>
      </c>
      <c r="C6" s="9" t="inlineStr">
        <is>
          <t>50667</t>
        </is>
      </c>
      <c r="D6" s="9" t="inlineStr">
        <is>
          <t>Köln</t>
        </is>
      </c>
      <c r="E6" s="9" t="inlineStr">
        <is>
          <t>Petra Wagner</t>
        </is>
      </c>
      <c r="F6" s="27" t="n">
        <v>43770</v>
      </c>
      <c r="G6" s="9" t="inlineStr">
        <is>
          <t>Indexmietvertrag</t>
        </is>
      </c>
      <c r="H6" s="11" t="inlineStr">
        <is>
          <t>Ja</t>
        </is>
      </c>
      <c r="I6" s="26" t="n">
        <v>1040</v>
      </c>
      <c r="J6" s="7" t="n">
        <v>101.5</v>
      </c>
      <c r="K6" s="27" t="n">
        <v>45597</v>
      </c>
      <c r="L6" s="26" t="n">
        <v>1040</v>
      </c>
      <c r="M6" s="12">
        <f>IFERROR(ROUND((YEAR(TODAY())-YEAR(K6))*12+(MONTH(TODAY())-MONTH(K6)),0),0)</f>
        <v/>
      </c>
      <c r="N6" s="11">
        <f>IF(H6="Nein","Indexklausel prüfen",IF(M6&gt;=12,"Anpassung möglich","Frist noch nicht erreicht"))</f>
        <v/>
      </c>
    </row>
    <row r="7">
      <c r="A7" s="3" t="inlineStr">
        <is>
          <t>OBJ-05</t>
        </is>
      </c>
      <c r="B7" s="3" t="inlineStr">
        <is>
          <t>Parkweg 3</t>
        </is>
      </c>
      <c r="C7" s="3" t="inlineStr">
        <is>
          <t>60311</t>
        </is>
      </c>
      <c r="D7" s="3" t="inlineStr">
        <is>
          <t>Frankfurt am Main</t>
        </is>
      </c>
      <c r="E7" s="3" t="inlineStr">
        <is>
          <t>Michael Hoffmann</t>
        </is>
      </c>
      <c r="F7" s="25" t="n">
        <v>44075</v>
      </c>
      <c r="G7" s="3" t="inlineStr">
        <is>
          <t>Indexmietvertrag</t>
        </is>
      </c>
      <c r="H7" s="5" t="inlineStr">
        <is>
          <t>Ja</t>
        </is>
      </c>
      <c r="I7" s="26" t="n">
        <v>1180</v>
      </c>
      <c r="J7" s="7" t="n">
        <v>102.9</v>
      </c>
      <c r="K7" s="25" t="n">
        <v>45717</v>
      </c>
      <c r="L7" s="26" t="n">
        <v>1180</v>
      </c>
      <c r="M7" s="8">
        <f>IFERROR(ROUND((YEAR(TODAY())-YEAR(K7))*12+(MONTH(TODAY())-MONTH(K7)),0),0)</f>
        <v/>
      </c>
      <c r="N7" s="5">
        <f>IF(H7="Nein","Indexklausel prüfen",IF(M7&gt;=12,"Anpassung möglich","Frist noch nicht erreicht"))</f>
        <v/>
      </c>
    </row>
    <row r="8">
      <c r="A8" s="9" t="inlineStr">
        <is>
          <t>OBJ-06</t>
        </is>
      </c>
      <c r="B8" s="9" t="inlineStr">
        <is>
          <t>Rosenweg 22</t>
        </is>
      </c>
      <c r="C8" s="9" t="inlineStr">
        <is>
          <t>70173</t>
        </is>
      </c>
      <c r="D8" s="9" t="inlineStr">
        <is>
          <t>Stuttgart</t>
        </is>
      </c>
      <c r="E8" s="9" t="inlineStr">
        <is>
          <t>Julia Richter</t>
        </is>
      </c>
      <c r="F8" s="27" t="n">
        <v>44287</v>
      </c>
      <c r="G8" s="9" t="inlineStr">
        <is>
          <t>Indexmietvertrag</t>
        </is>
      </c>
      <c r="H8" s="11" t="inlineStr">
        <is>
          <t>Ja</t>
        </is>
      </c>
      <c r="I8" s="26" t="n">
        <v>860</v>
      </c>
      <c r="J8" s="7" t="n">
        <v>104.7</v>
      </c>
      <c r="K8" s="27" t="n">
        <v>45748</v>
      </c>
      <c r="L8" s="26" t="n">
        <v>860</v>
      </c>
      <c r="M8" s="12">
        <f>IFERROR(ROUND((YEAR(TODAY())-YEAR(K8))*12+(MONTH(TODAY())-MONTH(K8)),0),0)</f>
        <v/>
      </c>
      <c r="N8" s="11">
        <f>IF(H8="Nein","Indexklausel prüfen",IF(M8&gt;=12,"Anpassung möglich","Frist noch nicht erreicht"))</f>
        <v/>
      </c>
    </row>
    <row r="9">
      <c r="A9" s="3" t="inlineStr">
        <is>
          <t>OBJ-07</t>
        </is>
      </c>
      <c r="B9" s="3" t="inlineStr">
        <is>
          <t>Kaiserstraße 9</t>
        </is>
      </c>
      <c r="C9" s="3" t="inlineStr">
        <is>
          <t>40213</t>
        </is>
      </c>
      <c r="D9" s="3" t="inlineStr">
        <is>
          <t>Düsseldorf</t>
        </is>
      </c>
      <c r="E9" s="3" t="inlineStr">
        <is>
          <t>Stefan Weber</t>
        </is>
      </c>
      <c r="F9" s="25" t="n">
        <v>43435</v>
      </c>
      <c r="G9" s="3" t="inlineStr">
        <is>
          <t>Indexmietvertrag</t>
        </is>
      </c>
      <c r="H9" s="5" t="inlineStr">
        <is>
          <t>Ja</t>
        </is>
      </c>
      <c r="I9" s="26" t="n">
        <v>1320</v>
      </c>
      <c r="J9" s="7" t="n">
        <v>99.8</v>
      </c>
      <c r="K9" s="25" t="n">
        <v>45627</v>
      </c>
      <c r="L9" s="26" t="n">
        <v>1320</v>
      </c>
      <c r="M9" s="8">
        <f>IFERROR(ROUND((YEAR(TODAY())-YEAR(K9))*12+(MONTH(TODAY())-MONTH(K9)),0),0)</f>
        <v/>
      </c>
      <c r="N9" s="5">
        <f>IF(H9="Nein","Indexklausel prüfen",IF(M9&gt;=12,"Anpassung möglich","Frist noch nicht erreicht"))</f>
        <v/>
      </c>
    </row>
    <row r="10">
      <c r="A10" s="9" t="inlineStr">
        <is>
          <t>OBJ-08</t>
        </is>
      </c>
      <c r="B10" s="9" t="inlineStr">
        <is>
          <t>Mozartstraße 14</t>
        </is>
      </c>
      <c r="C10" s="9" t="inlineStr">
        <is>
          <t>04109</t>
        </is>
      </c>
      <c r="D10" s="9" t="inlineStr">
        <is>
          <t>Leipzig</t>
        </is>
      </c>
      <c r="E10" s="9" t="inlineStr">
        <is>
          <t>Claudia Fischer</t>
        </is>
      </c>
      <c r="F10" s="27" t="n">
        <v>44682</v>
      </c>
      <c r="G10" s="9" t="inlineStr">
        <is>
          <t>Staffelmietvertrag</t>
        </is>
      </c>
      <c r="H10" s="11" t="inlineStr">
        <is>
          <t>Nein</t>
        </is>
      </c>
      <c r="I10" s="26" t="n">
        <v>690</v>
      </c>
      <c r="J10" s="7" t="n">
        <v>109.1</v>
      </c>
      <c r="K10" s="27" t="n">
        <v>45778</v>
      </c>
      <c r="L10" s="26" t="n">
        <v>690</v>
      </c>
      <c r="M10" s="12">
        <f>IFERROR(ROUND((YEAR(TODAY())-YEAR(K10))*12+(MONTH(TODAY())-MONTH(K10)),0),0)</f>
        <v/>
      </c>
      <c r="N10" s="11">
        <f>IF(H10="Nein","Indexklausel prüfen",IF(M10&gt;=12,"Anpassung möglich","Frist noch nicht erreicht"))</f>
        <v/>
      </c>
    </row>
    <row r="11">
      <c r="A11" s="3" t="inlineStr">
        <is>
          <t>OBJ-09</t>
        </is>
      </c>
      <c r="B11" s="3" t="inlineStr">
        <is>
          <t>Elbchaussee 88</t>
        </is>
      </c>
      <c r="C11" s="3" t="inlineStr">
        <is>
          <t>01067</t>
        </is>
      </c>
      <c r="D11" s="3" t="inlineStr">
        <is>
          <t>Dresden</t>
        </is>
      </c>
      <c r="E11" s="3" t="inlineStr">
        <is>
          <t>Markus Bauer</t>
        </is>
      </c>
      <c r="F11" s="25" t="n">
        <v>44105</v>
      </c>
      <c r="G11" s="3" t="inlineStr">
        <is>
          <t>Indexmietvertrag</t>
        </is>
      </c>
      <c r="H11" s="5" t="inlineStr">
        <is>
          <t>Ja</t>
        </is>
      </c>
      <c r="I11" s="26" t="n">
        <v>970</v>
      </c>
      <c r="J11" s="7" t="n">
        <v>103.2</v>
      </c>
      <c r="K11" s="25" t="n">
        <v>45566</v>
      </c>
      <c r="L11" s="26" t="n">
        <v>970</v>
      </c>
      <c r="M11" s="8">
        <f>IFERROR(ROUND((YEAR(TODAY())-YEAR(K11))*12+(MONTH(TODAY())-MONTH(K11)),0),0)</f>
        <v/>
      </c>
      <c r="N11" s="5">
        <f>IF(H11="Nein","Indexklausel prüfen",IF(M11&gt;=12,"Anpassung möglich","Frist noch nicht erreicht"))</f>
        <v/>
      </c>
    </row>
    <row r="12">
      <c r="A12" s="9" t="inlineStr">
        <is>
          <t>OBJ-10</t>
        </is>
      </c>
      <c r="B12" s="9" t="inlineStr">
        <is>
          <t>Gartenstraße 5</t>
        </is>
      </c>
      <c r="C12" s="9" t="inlineStr">
        <is>
          <t>30159</t>
        </is>
      </c>
      <c r="D12" s="9" t="inlineStr">
        <is>
          <t>Hannover</t>
        </is>
      </c>
      <c r="E12" s="9" t="inlineStr">
        <is>
          <t>Nicole Schulz</t>
        </is>
      </c>
      <c r="F12" s="27" t="n">
        <v>43617</v>
      </c>
      <c r="G12" s="9" t="inlineStr">
        <is>
          <t>Indexmietvertrag</t>
        </is>
      </c>
      <c r="H12" s="11" t="inlineStr">
        <is>
          <t>Ja</t>
        </is>
      </c>
      <c r="I12" s="26" t="n">
        <v>1150</v>
      </c>
      <c r="J12" s="7" t="n">
        <v>100.4</v>
      </c>
      <c r="K12" s="27" t="n">
        <v>45444</v>
      </c>
      <c r="L12" s="26" t="n">
        <v>1150</v>
      </c>
      <c r="M12" s="12">
        <f>IFERROR(ROUND((YEAR(TODAY())-YEAR(K12))*12+(MONTH(TODAY())-MONTH(K12)),0),0)</f>
        <v/>
      </c>
      <c r="N12" s="11">
        <f>IF(H12="Nein","Indexklausel prüfen",IF(M12&gt;=12,"Anpassung möglich","Frist noch nicht erreicht"))</f>
        <v/>
      </c>
    </row>
  </sheetData>
  <mergeCells count="1">
    <mergeCell ref="A1:N1"/>
  </mergeCells>
  <conditionalFormatting sqref="N3:N12">
    <cfRule type="expression" priority="1" dxfId="0" stopIfTrue="1">
      <formula>N3="Anpassung möglich"</formula>
    </cfRule>
    <cfRule type="expression" priority="2" dxfId="1" stopIfTrue="1">
      <formula>N3="Indexklausel prüfen"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0" customWidth="1" min="2" max="2"/>
    <col width="20" customWidth="1" min="3" max="3"/>
    <col width="12" customWidth="1" min="4" max="4"/>
    <col width="14" customWidth="1" min="5" max="5"/>
    <col width="16" customWidth="1" min="6" max="6"/>
    <col width="18" customWidth="1" min="7" max="7"/>
    <col width="20" customWidth="1" min="8" max="8"/>
    <col width="18" customWidth="1" min="9" max="9"/>
    <col width="16" customWidth="1" min="10" max="10"/>
    <col width="30" customWidth="1" min="11" max="11"/>
    <col width="22" customWidth="1" min="12" max="12"/>
    <col width="30" customWidth="1" min="13" max="13"/>
  </cols>
  <sheetData>
    <row r="1" ht="28" customHeight="1">
      <c r="A1" s="1" t="inlineStr">
        <is>
          <t>Indexmiete – VPI-Anpassungsberechnung</t>
        </is>
      </c>
    </row>
    <row r="2" ht="36" customHeight="1">
      <c r="A2" s="2" t="inlineStr">
        <is>
          <t>Objekt-ID</t>
        </is>
      </c>
      <c r="B2" s="2" t="inlineStr">
        <is>
          <t>Mieter/in</t>
        </is>
      </c>
      <c r="C2" s="2" t="inlineStr">
        <is>
          <t>Letzte Kaltmiete €</t>
        </is>
      </c>
      <c r="D2" s="2" t="inlineStr">
        <is>
          <t>Basis-VPI</t>
        </is>
      </c>
      <c r="E2" s="2" t="inlineStr">
        <is>
          <t>Aktueller VPI</t>
        </is>
      </c>
      <c r="F2" s="2" t="inlineStr">
        <is>
          <t>VPI-Änderung %</t>
        </is>
      </c>
      <c r="G2" s="2" t="inlineStr">
        <is>
          <t>Berechneter Faktor</t>
        </is>
      </c>
      <c r="H2" s="2" t="inlineStr">
        <is>
          <t>Neue Kaltmiete €</t>
        </is>
      </c>
      <c r="I2" s="2" t="inlineStr">
        <is>
          <t>Mieterhöhung €</t>
        </is>
      </c>
      <c r="J2" s="2" t="inlineStr">
        <is>
          <t>Mieterhöhung %</t>
        </is>
      </c>
      <c r="K2" s="2" t="inlineStr">
        <is>
          <t>Prüfhinweis</t>
        </is>
      </c>
      <c r="L2" s="2" t="inlineStr">
        <is>
          <t>Anpassung zulässig?</t>
        </is>
      </c>
      <c r="M2" s="2" t="inlineStr">
        <is>
          <t>Anpassungsschreiben erstellt am</t>
        </is>
      </c>
    </row>
    <row r="3">
      <c r="A3" s="5" t="inlineStr">
        <is>
          <t>OBJ-01</t>
        </is>
      </c>
      <c r="B3" s="3" t="inlineStr">
        <is>
          <t>Thomas Becker</t>
        </is>
      </c>
      <c r="C3" s="26" t="n">
        <v>920</v>
      </c>
      <c r="D3" s="7" t="n">
        <v>105.3</v>
      </c>
      <c r="E3" s="7" t="n">
        <v>118.7</v>
      </c>
      <c r="F3" s="13">
        <f>IFERROR(ROUND(E3/D3-1,6),"")</f>
        <v/>
      </c>
      <c r="G3" s="14">
        <f>IFERROR(ROUND(E3/D3,6),"")</f>
        <v/>
      </c>
      <c r="H3" s="28">
        <f>IFERROR(ROUND(C3*(E3/D3),2),"")</f>
        <v/>
      </c>
      <c r="I3" s="28">
        <f>IFERROR(ROUND(H3-C3,2),"")</f>
        <v/>
      </c>
      <c r="J3" s="13">
        <f>IFERROR(ROUND(I3/C3,6),"")</f>
        <v/>
      </c>
      <c r="K3" s="3">
        <f>IF(AND(D3&gt;0,E3&gt;0),IF(E3/D3&gt;1.3,"Prüfen: Erhöhung &gt;30%",IF(I3&lt;0,"Hinweis: Mietsenkung möglich","Plausibel")),"VPI-Wert fehlt")</f>
        <v/>
      </c>
      <c r="L3" s="5">
        <f>IF(AND(D3&gt;0,E3&gt;0),IFERROR(IF(AND(Mietverträge!H3="Ja",Mietverträge!M3&gt;=12),"Ja","Nein"),"Nein"),"Nein")</f>
        <v/>
      </c>
      <c r="M3" s="25" t="n">
        <v>46157</v>
      </c>
    </row>
    <row r="4">
      <c r="A4" s="11" t="inlineStr">
        <is>
          <t>OBJ-02</t>
        </is>
      </c>
      <c r="B4" s="9" t="inlineStr">
        <is>
          <t>Sabine Müller</t>
        </is>
      </c>
      <c r="C4" s="26" t="n">
        <v>1250</v>
      </c>
      <c r="D4" s="7" t="n">
        <v>103.8</v>
      </c>
      <c r="E4" s="7" t="n">
        <v>118.7</v>
      </c>
      <c r="F4" s="16">
        <f>IFERROR(ROUND(E4/D4-1,6),"")</f>
        <v/>
      </c>
      <c r="G4" s="17">
        <f>IFERROR(ROUND(E4/D4,6),"")</f>
        <v/>
      </c>
      <c r="H4" s="29">
        <f>IFERROR(ROUND(C4*(E4/D4),2),"")</f>
        <v/>
      </c>
      <c r="I4" s="29">
        <f>IFERROR(ROUND(H4-C4,2),"")</f>
        <v/>
      </c>
      <c r="J4" s="16">
        <f>IFERROR(ROUND(I4/C4,6),"")</f>
        <v/>
      </c>
      <c r="K4" s="9">
        <f>IF(AND(D4&gt;0,E4&gt;0),IF(E4/D4&gt;1.3,"Prüfen: Erhöhung &gt;30%",IF(I4&lt;0,"Hinweis: Mietsenkung möglich","Plausibel")),"VPI-Wert fehlt")</f>
        <v/>
      </c>
      <c r="L4" s="11">
        <f>IF(AND(D4&gt;0,E4&gt;0),IFERROR(IF(AND(Mietverträge!H4="Ja",Mietverträge!M4&gt;=12),"Ja","Nein"),"Nein"),"Nein")</f>
        <v/>
      </c>
      <c r="M4" s="27" t="n">
        <v>46157</v>
      </c>
    </row>
    <row r="5">
      <c r="A5" s="5" t="inlineStr">
        <is>
          <t>OBJ-03</t>
        </is>
      </c>
      <c r="B5" s="3" t="inlineStr">
        <is>
          <t>Andreas Schneider</t>
        </is>
      </c>
      <c r="C5" s="26" t="n">
        <v>780</v>
      </c>
      <c r="D5" s="7" t="n">
        <v>108.2</v>
      </c>
      <c r="E5" s="7" t="n">
        <v>118.7</v>
      </c>
      <c r="F5" s="13">
        <f>IFERROR(ROUND(E5/D5-1,6),"")</f>
        <v/>
      </c>
      <c r="G5" s="14">
        <f>IFERROR(ROUND(E5/D5,6),"")</f>
        <v/>
      </c>
      <c r="H5" s="28">
        <f>IFERROR(ROUND(C5*(E5/D5),2),"")</f>
        <v/>
      </c>
      <c r="I5" s="28">
        <f>IFERROR(ROUND(H5-C5,2),"")</f>
        <v/>
      </c>
      <c r="J5" s="13">
        <f>IFERROR(ROUND(I5/C5,6),"")</f>
        <v/>
      </c>
      <c r="K5" s="3">
        <f>IF(AND(D5&gt;0,E5&gt;0),IF(E5/D5&gt;1.3,"Prüfen: Erhöhung &gt;30%",IF(I5&lt;0,"Hinweis: Mietsenkung möglich","Plausibel")),"VPI-Wert fehlt")</f>
        <v/>
      </c>
      <c r="L5" s="5">
        <f>IF(AND(D5&gt;0,E5&gt;0),IFERROR(IF(AND(Mietverträge!H5="Ja",Mietverträge!M5&gt;=12),"Ja","Nein"),"Nein"),"Nein")</f>
        <v/>
      </c>
      <c r="M5" s="5" t="n"/>
    </row>
    <row r="6">
      <c r="A6" s="11" t="inlineStr">
        <is>
          <t>OBJ-04</t>
        </is>
      </c>
      <c r="B6" s="9" t="inlineStr">
        <is>
          <t>Petra Wagner</t>
        </is>
      </c>
      <c r="C6" s="26" t="n">
        <v>1040</v>
      </c>
      <c r="D6" s="7" t="n">
        <v>101.5</v>
      </c>
      <c r="E6" s="7" t="n">
        <v>118.7</v>
      </c>
      <c r="F6" s="16">
        <f>IFERROR(ROUND(E6/D6-1,6),"")</f>
        <v/>
      </c>
      <c r="G6" s="17">
        <f>IFERROR(ROUND(E6/D6,6),"")</f>
        <v/>
      </c>
      <c r="H6" s="29">
        <f>IFERROR(ROUND(C6*(E6/D6),2),"")</f>
        <v/>
      </c>
      <c r="I6" s="29">
        <f>IFERROR(ROUND(H6-C6,2),"")</f>
        <v/>
      </c>
      <c r="J6" s="16">
        <f>IFERROR(ROUND(I6/C6,6),"")</f>
        <v/>
      </c>
      <c r="K6" s="9">
        <f>IF(AND(D6&gt;0,E6&gt;0),IF(E6/D6&gt;1.3,"Prüfen: Erhöhung &gt;30%",IF(I6&lt;0,"Hinweis: Mietsenkung möglich","Plausibel")),"VPI-Wert fehlt")</f>
        <v/>
      </c>
      <c r="L6" s="11">
        <f>IF(AND(D6&gt;0,E6&gt;0),IFERROR(IF(AND(Mietverträge!H6="Ja",Mietverträge!M6&gt;=12),"Ja","Nein"),"Nein"),"Nein")</f>
        <v/>
      </c>
      <c r="M6" s="27" t="n">
        <v>46174</v>
      </c>
    </row>
    <row r="7">
      <c r="A7" s="5" t="inlineStr">
        <is>
          <t>OBJ-05</t>
        </is>
      </c>
      <c r="B7" s="3" t="inlineStr">
        <is>
          <t>Michael Hoffmann</t>
        </is>
      </c>
      <c r="C7" s="26" t="n">
        <v>1180</v>
      </c>
      <c r="D7" s="7" t="n">
        <v>102.9</v>
      </c>
      <c r="E7" s="7" t="n">
        <v>118.7</v>
      </c>
      <c r="F7" s="13">
        <f>IFERROR(ROUND(E7/D7-1,6),"")</f>
        <v/>
      </c>
      <c r="G7" s="14">
        <f>IFERROR(ROUND(E7/D7,6),"")</f>
        <v/>
      </c>
      <c r="H7" s="28">
        <f>IFERROR(ROUND(C7*(E7/D7),2),"")</f>
        <v/>
      </c>
      <c r="I7" s="28">
        <f>IFERROR(ROUND(H7-C7,2),"")</f>
        <v/>
      </c>
      <c r="J7" s="13">
        <f>IFERROR(ROUND(I7/C7,6),"")</f>
        <v/>
      </c>
      <c r="K7" s="3">
        <f>IF(AND(D7&gt;0,E7&gt;0),IF(E7/D7&gt;1.3,"Prüfen: Erhöhung &gt;30%",IF(I7&lt;0,"Hinweis: Mietsenkung möglich","Plausibel")),"VPI-Wert fehlt")</f>
        <v/>
      </c>
      <c r="L7" s="5">
        <f>IF(AND(D7&gt;0,E7&gt;0),IFERROR(IF(AND(Mietverträge!H7="Ja",Mietverträge!M7&gt;=12),"Ja","Nein"),"Nein"),"Nein")</f>
        <v/>
      </c>
      <c r="M7" s="25" t="n">
        <v>46174</v>
      </c>
    </row>
    <row r="8">
      <c r="A8" s="11" t="inlineStr">
        <is>
          <t>OBJ-06</t>
        </is>
      </c>
      <c r="B8" s="9" t="inlineStr">
        <is>
          <t>Julia Richter</t>
        </is>
      </c>
      <c r="C8" s="26" t="n">
        <v>860</v>
      </c>
      <c r="D8" s="7" t="n">
        <v>104.7</v>
      </c>
      <c r="E8" s="7" t="n">
        <v>118.7</v>
      </c>
      <c r="F8" s="16">
        <f>IFERROR(ROUND(E8/D8-1,6),"")</f>
        <v/>
      </c>
      <c r="G8" s="17">
        <f>IFERROR(ROUND(E8/D8,6),"")</f>
        <v/>
      </c>
      <c r="H8" s="29">
        <f>IFERROR(ROUND(C8*(E8/D8),2),"")</f>
        <v/>
      </c>
      <c r="I8" s="29">
        <f>IFERROR(ROUND(H8-C8,2),"")</f>
        <v/>
      </c>
      <c r="J8" s="16">
        <f>IFERROR(ROUND(I8/C8,6),"")</f>
        <v/>
      </c>
      <c r="K8" s="9">
        <f>IF(AND(D8&gt;0,E8&gt;0),IF(E8/D8&gt;1.3,"Prüfen: Erhöhung &gt;30%",IF(I8&lt;0,"Hinweis: Mietsenkung möglich","Plausibel")),"VPI-Wert fehlt")</f>
        <v/>
      </c>
      <c r="L8" s="11">
        <f>IF(AND(D8&gt;0,E8&gt;0),IFERROR(IF(AND(Mietverträge!H8="Ja",Mietverträge!M8&gt;=12),"Ja","Nein"),"Nein"),"Nein")</f>
        <v/>
      </c>
      <c r="M8" s="27" t="n">
        <v>46174</v>
      </c>
    </row>
    <row r="9">
      <c r="A9" s="5" t="inlineStr">
        <is>
          <t>OBJ-07</t>
        </is>
      </c>
      <c r="B9" s="3" t="inlineStr">
        <is>
          <t>Stefan Weber</t>
        </is>
      </c>
      <c r="C9" s="26" t="n">
        <v>1320</v>
      </c>
      <c r="D9" s="7" t="n">
        <v>99.8</v>
      </c>
      <c r="E9" s="7" t="n">
        <v>118.7</v>
      </c>
      <c r="F9" s="13">
        <f>IFERROR(ROUND(E9/D9-1,6),"")</f>
        <v/>
      </c>
      <c r="G9" s="14">
        <f>IFERROR(ROUND(E9/D9,6),"")</f>
        <v/>
      </c>
      <c r="H9" s="28">
        <f>IFERROR(ROUND(C9*(E9/D9),2),"")</f>
        <v/>
      </c>
      <c r="I9" s="28">
        <f>IFERROR(ROUND(H9-C9,2),"")</f>
        <v/>
      </c>
      <c r="J9" s="13">
        <f>IFERROR(ROUND(I9/C9,6),"")</f>
        <v/>
      </c>
      <c r="K9" s="3">
        <f>IF(AND(D9&gt;0,E9&gt;0),IF(E9/D9&gt;1.3,"Prüfen: Erhöhung &gt;30%",IF(I9&lt;0,"Hinweis: Mietsenkung möglich","Plausibel")),"VPI-Wert fehlt")</f>
        <v/>
      </c>
      <c r="L9" s="5">
        <f>IF(AND(D9&gt;0,E9&gt;0),IFERROR(IF(AND(Mietverträge!H9="Ja",Mietverträge!M9&gt;=12),"Ja","Nein"),"Nein"),"Nein")</f>
        <v/>
      </c>
      <c r="M9" s="25" t="n">
        <v>46162</v>
      </c>
    </row>
    <row r="10">
      <c r="A10" s="11" t="inlineStr">
        <is>
          <t>OBJ-08</t>
        </is>
      </c>
      <c r="B10" s="9" t="inlineStr">
        <is>
          <t>Claudia Fischer</t>
        </is>
      </c>
      <c r="C10" s="26" t="n">
        <v>690</v>
      </c>
      <c r="D10" s="7" t="n">
        <v>109.1</v>
      </c>
      <c r="E10" s="7" t="n">
        <v>118.7</v>
      </c>
      <c r="F10" s="16">
        <f>IFERROR(ROUND(E10/D10-1,6),"")</f>
        <v/>
      </c>
      <c r="G10" s="17">
        <f>IFERROR(ROUND(E10/D10,6),"")</f>
        <v/>
      </c>
      <c r="H10" s="29">
        <f>IFERROR(ROUND(C10*(E10/D10),2),"")</f>
        <v/>
      </c>
      <c r="I10" s="29">
        <f>IFERROR(ROUND(H10-C10,2),"")</f>
        <v/>
      </c>
      <c r="J10" s="16">
        <f>IFERROR(ROUND(I10/C10,6),"")</f>
        <v/>
      </c>
      <c r="K10" s="9">
        <f>IF(AND(D10&gt;0,E10&gt;0),IF(E10/D10&gt;1.3,"Prüfen: Erhöhung &gt;30%",IF(I10&lt;0,"Hinweis: Mietsenkung möglich","Plausibel")),"VPI-Wert fehlt")</f>
        <v/>
      </c>
      <c r="L10" s="11">
        <f>IF(AND(D10&gt;0,E10&gt;0),IFERROR(IF(AND(Mietverträge!H10="Ja",Mietverträge!M10&gt;=12),"Ja","Nein"),"Nein"),"Nein")</f>
        <v/>
      </c>
      <c r="M10" s="11" t="n"/>
    </row>
    <row r="11">
      <c r="A11" s="5" t="inlineStr">
        <is>
          <t>OBJ-09</t>
        </is>
      </c>
      <c r="B11" s="3" t="inlineStr">
        <is>
          <t>Markus Bauer</t>
        </is>
      </c>
      <c r="C11" s="26" t="n">
        <v>970</v>
      </c>
      <c r="D11" s="7" t="n">
        <v>103.2</v>
      </c>
      <c r="E11" s="7" t="n">
        <v>118.7</v>
      </c>
      <c r="F11" s="13">
        <f>IFERROR(ROUND(E11/D11-1,6),"")</f>
        <v/>
      </c>
      <c r="G11" s="14">
        <f>IFERROR(ROUND(E11/D11,6),"")</f>
        <v/>
      </c>
      <c r="H11" s="28">
        <f>IFERROR(ROUND(C11*(E11/D11),2),"")</f>
        <v/>
      </c>
      <c r="I11" s="28">
        <f>IFERROR(ROUND(H11-C11,2),"")</f>
        <v/>
      </c>
      <c r="J11" s="13">
        <f>IFERROR(ROUND(I11/C11,6),"")</f>
        <v/>
      </c>
      <c r="K11" s="3">
        <f>IF(AND(D11&gt;0,E11&gt;0),IF(E11/D11&gt;1.3,"Prüfen: Erhöhung &gt;30%",IF(I11&lt;0,"Hinweis: Mietsenkung möglich","Plausibel")),"VPI-Wert fehlt")</f>
        <v/>
      </c>
      <c r="L11" s="5">
        <f>IF(AND(D11&gt;0,E11&gt;0),IFERROR(IF(AND(Mietverträge!H11="Ja",Mietverträge!M11&gt;=12),"Ja","Nein"),"Nein"),"Nein")</f>
        <v/>
      </c>
      <c r="M11" s="25" t="n">
        <v>46183</v>
      </c>
    </row>
    <row r="12">
      <c r="A12" s="11" t="inlineStr">
        <is>
          <t>OBJ-10</t>
        </is>
      </c>
      <c r="B12" s="9" t="inlineStr">
        <is>
          <t>Nicole Schulz</t>
        </is>
      </c>
      <c r="C12" s="26" t="n">
        <v>1150</v>
      </c>
      <c r="D12" s="7" t="n">
        <v>100.4</v>
      </c>
      <c r="E12" s="7" t="n">
        <v>118.7</v>
      </c>
      <c r="F12" s="16">
        <f>IFERROR(ROUND(E12/D12-1,6),"")</f>
        <v/>
      </c>
      <c r="G12" s="17">
        <f>IFERROR(ROUND(E12/D12,6),"")</f>
        <v/>
      </c>
      <c r="H12" s="29">
        <f>IFERROR(ROUND(C12*(E12/D12),2),"")</f>
        <v/>
      </c>
      <c r="I12" s="29">
        <f>IFERROR(ROUND(H12-C12,2),"")</f>
        <v/>
      </c>
      <c r="J12" s="16">
        <f>IFERROR(ROUND(I12/C12,6),"")</f>
        <v/>
      </c>
      <c r="K12" s="9">
        <f>IF(AND(D12&gt;0,E12&gt;0),IF(E12/D12&gt;1.3,"Prüfen: Erhöhung &gt;30%",IF(I12&lt;0,"Hinweis: Mietsenkung möglich","Plausibel")),"VPI-Wert fehlt")</f>
        <v/>
      </c>
      <c r="L12" s="11">
        <f>IF(AND(D12&gt;0,E12&gt;0),IFERROR(IF(AND(Mietverträge!H12="Ja",Mietverträge!M12&gt;=12),"Ja","Nein"),"Nein"),"Nein")</f>
        <v/>
      </c>
      <c r="M12" s="27" t="n">
        <v>46183</v>
      </c>
    </row>
  </sheetData>
  <mergeCells count="1">
    <mergeCell ref="A1:M1"/>
  </mergeCells>
  <conditionalFormatting sqref="L3:L12">
    <cfRule type="expression" priority="1" dxfId="0" stopIfTrue="1">
      <formula>L3="Ja"</formula>
    </cfRule>
    <cfRule type="expression" priority="2" dxfId="1" stopIfTrue="1">
      <formula>L3="Nein"</formula>
    </cfRule>
  </conditionalFormatting>
  <conditionalFormatting sqref="K3:K12">
    <cfRule type="expression" priority="3" dxfId="1" stopIfTrue="1">
      <formula>K3="VPI-Wert fehlt"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8" customWidth="1" min="2" max="2"/>
    <col width="22" customWidth="1" min="3" max="3"/>
    <col width="24" customWidth="1" min="4" max="4"/>
    <col width="28" customWidth="1" min="5" max="5"/>
    <col width="28" customWidth="1" min="6" max="6"/>
    <col width="30" customWidth="1" min="7" max="7"/>
  </cols>
  <sheetData>
    <row r="1" ht="28" customHeight="1">
      <c r="A1" s="1" t="inlineStr">
        <is>
          <t>VPI-Verlauf – Verbraucherpreisindex Deutschland (Basis 2020=100)</t>
        </is>
      </c>
    </row>
    <row r="2" ht="36" customHeight="1">
      <c r="A2" s="2" t="inlineStr">
        <is>
          <t>Monat</t>
        </is>
      </c>
      <c r="B2" s="2" t="inlineStr">
        <is>
          <t>Jahr</t>
        </is>
      </c>
      <c r="C2" s="2" t="inlineStr">
        <is>
          <t>VPI (Basis 2020=100)</t>
        </is>
      </c>
      <c r="D2" s="2" t="inlineStr">
        <is>
          <t>Veränderung Vormonat %</t>
        </is>
      </c>
      <c r="E2" s="2" t="inlineStr">
        <is>
          <t>Veränderung Vorjahresmonat %</t>
        </is>
      </c>
      <c r="F2" s="2" t="inlineStr">
        <is>
          <t>Quelle</t>
        </is>
      </c>
      <c r="G2" s="2" t="inlineStr">
        <is>
          <t>Bemerkung</t>
        </is>
      </c>
    </row>
    <row r="3">
      <c r="A3" s="3" t="inlineStr">
        <is>
          <t>Januar</t>
        </is>
      </c>
      <c r="B3" s="5" t="n">
        <v>2026</v>
      </c>
      <c r="C3" s="14" t="n">
        <v>118.7</v>
      </c>
      <c r="D3" s="13" t="inlineStr"/>
      <c r="E3" s="13" t="inlineStr"/>
      <c r="F3" s="3" t="inlineStr">
        <is>
          <t>Statistisches Bundesamt</t>
        </is>
      </c>
      <c r="G3" s="3" t="inlineStr"/>
    </row>
    <row r="4">
      <c r="A4" s="9" t="inlineStr">
        <is>
          <t>Dezember</t>
        </is>
      </c>
      <c r="B4" s="11" t="n">
        <v>2025</v>
      </c>
      <c r="C4" s="17" t="n">
        <v>118.2</v>
      </c>
      <c r="D4" s="16">
        <f>IFERROR(ROUND(C4/C3-1,6),"")</f>
        <v/>
      </c>
      <c r="E4" s="16" t="inlineStr"/>
      <c r="F4" s="9" t="inlineStr">
        <is>
          <t>Statistisches Bundesamt</t>
        </is>
      </c>
      <c r="G4" s="9" t="inlineStr"/>
    </row>
    <row r="5">
      <c r="A5" s="3" t="inlineStr">
        <is>
          <t>November</t>
        </is>
      </c>
      <c r="B5" s="5" t="n">
        <v>2025</v>
      </c>
      <c r="C5" s="14" t="n">
        <v>117.8</v>
      </c>
      <c r="D5" s="13">
        <f>IFERROR(ROUND(C5/C4-1,6),"")</f>
        <v/>
      </c>
      <c r="E5" s="13" t="inlineStr"/>
      <c r="F5" s="3" t="inlineStr">
        <is>
          <t>Statistisches Bundesamt</t>
        </is>
      </c>
      <c r="G5" s="3" t="inlineStr"/>
    </row>
    <row r="6">
      <c r="A6" s="9" t="inlineStr">
        <is>
          <t>Oktober</t>
        </is>
      </c>
      <c r="B6" s="11" t="n">
        <v>2025</v>
      </c>
      <c r="C6" s="17" t="n">
        <v>117.5</v>
      </c>
      <c r="D6" s="16">
        <f>IFERROR(ROUND(C6/C5-1,6),"")</f>
        <v/>
      </c>
      <c r="E6" s="16" t="inlineStr"/>
      <c r="F6" s="9" t="inlineStr">
        <is>
          <t>Statistisches Bundesamt</t>
        </is>
      </c>
      <c r="G6" s="9" t="inlineStr"/>
    </row>
    <row r="7">
      <c r="A7" s="3" t="inlineStr">
        <is>
          <t>September</t>
        </is>
      </c>
      <c r="B7" s="5" t="n">
        <v>2025</v>
      </c>
      <c r="C7" s="14" t="n">
        <v>117.1</v>
      </c>
      <c r="D7" s="13">
        <f>IFERROR(ROUND(C7/C6-1,6),"")</f>
        <v/>
      </c>
      <c r="E7" s="13" t="inlineStr"/>
      <c r="F7" s="3" t="inlineStr">
        <is>
          <t>Statistisches Bundesamt</t>
        </is>
      </c>
      <c r="G7" s="3" t="inlineStr"/>
    </row>
    <row r="8">
      <c r="A8" s="9" t="inlineStr">
        <is>
          <t>August</t>
        </is>
      </c>
      <c r="B8" s="11" t="n">
        <v>2025</v>
      </c>
      <c r="C8" s="17" t="n">
        <v>116.8</v>
      </c>
      <c r="D8" s="16">
        <f>IFERROR(ROUND(C8/C7-1,6),"")</f>
        <v/>
      </c>
      <c r="E8" s="16" t="inlineStr"/>
      <c r="F8" s="9" t="inlineStr">
        <is>
          <t>Statistisches Bundesamt</t>
        </is>
      </c>
      <c r="G8" s="9" t="inlineStr"/>
    </row>
    <row r="9">
      <c r="A9" s="3" t="inlineStr">
        <is>
          <t>Juli</t>
        </is>
      </c>
      <c r="B9" s="5" t="n">
        <v>2025</v>
      </c>
      <c r="C9" s="14" t="n">
        <v>116.5</v>
      </c>
      <c r="D9" s="13">
        <f>IFERROR(ROUND(C9/C8-1,6),"")</f>
        <v/>
      </c>
      <c r="E9" s="13" t="inlineStr"/>
      <c r="F9" s="3" t="inlineStr">
        <is>
          <t>Statistisches Bundesamt</t>
        </is>
      </c>
      <c r="G9" s="3" t="inlineStr"/>
    </row>
    <row r="10">
      <c r="A10" s="9" t="inlineStr">
        <is>
          <t>Juni</t>
        </is>
      </c>
      <c r="B10" s="11" t="n">
        <v>2025</v>
      </c>
      <c r="C10" s="17" t="n">
        <v>116</v>
      </c>
      <c r="D10" s="16">
        <f>IFERROR(ROUND(C10/C9-1,6),"")</f>
        <v/>
      </c>
      <c r="E10" s="16" t="inlineStr"/>
      <c r="F10" s="9" t="inlineStr">
        <is>
          <t>Statistisches Bundesamt</t>
        </is>
      </c>
      <c r="G10" s="9" t="inlineStr"/>
    </row>
    <row r="11">
      <c r="A11" s="3" t="inlineStr">
        <is>
          <t>Mai</t>
        </is>
      </c>
      <c r="B11" s="5" t="n">
        <v>2025</v>
      </c>
      <c r="C11" s="14" t="n">
        <v>115.6</v>
      </c>
      <c r="D11" s="13">
        <f>IFERROR(ROUND(C11/C10-1,6),"")</f>
        <v/>
      </c>
      <c r="E11" s="13" t="inlineStr"/>
      <c r="F11" s="3" t="inlineStr">
        <is>
          <t>Statistisches Bundesamt</t>
        </is>
      </c>
      <c r="G11" s="3" t="inlineStr"/>
    </row>
    <row r="12">
      <c r="A12" s="9" t="inlineStr">
        <is>
          <t>April</t>
        </is>
      </c>
      <c r="B12" s="11" t="n">
        <v>2025</v>
      </c>
      <c r="C12" s="17" t="n">
        <v>115.2</v>
      </c>
      <c r="D12" s="16">
        <f>IFERROR(ROUND(C12/C11-1,6),"")</f>
        <v/>
      </c>
      <c r="E12" s="16" t="inlineStr"/>
      <c r="F12" s="9" t="inlineStr">
        <is>
          <t>Statistisches Bundesamt</t>
        </is>
      </c>
      <c r="G12" s="9" t="inlineStr"/>
    </row>
    <row r="13">
      <c r="A13" s="3" t="inlineStr">
        <is>
          <t>März</t>
        </is>
      </c>
      <c r="B13" s="5" t="n">
        <v>2025</v>
      </c>
      <c r="C13" s="14" t="n">
        <v>114.8</v>
      </c>
      <c r="D13" s="13">
        <f>IFERROR(ROUND(C13/C12-1,6),"")</f>
        <v/>
      </c>
      <c r="E13" s="13" t="inlineStr"/>
      <c r="F13" s="3" t="inlineStr">
        <is>
          <t>Statistisches Bundesamt</t>
        </is>
      </c>
      <c r="G13" s="3" t="inlineStr"/>
    </row>
    <row r="14">
      <c r="A14" s="9" t="inlineStr">
        <is>
          <t>Februar</t>
        </is>
      </c>
      <c r="B14" s="11" t="n">
        <v>2025</v>
      </c>
      <c r="C14" s="17" t="n">
        <v>114.4</v>
      </c>
      <c r="D14" s="16">
        <f>IFERROR(ROUND(C14/C13-1,6),"")</f>
        <v/>
      </c>
      <c r="E14" s="16" t="inlineStr"/>
      <c r="F14" s="9" t="inlineStr">
        <is>
          <t>Statistisches Bundesamt</t>
        </is>
      </c>
      <c r="G14" s="9" t="inlineStr"/>
    </row>
    <row r="15">
      <c r="A15" s="3" t="inlineStr">
        <is>
          <t>Januar</t>
        </is>
      </c>
      <c r="B15" s="5" t="n">
        <v>2025</v>
      </c>
      <c r="C15" s="14" t="n">
        <v>114</v>
      </c>
      <c r="D15" s="13">
        <f>IFERROR(ROUND(C15/C14-1,6),"")</f>
        <v/>
      </c>
      <c r="E15" s="13">
        <f>IFERROR(ROUND(C15/C3-1,6),"")</f>
        <v/>
      </c>
      <c r="F15" s="3" t="inlineStr">
        <is>
          <t>Statistisches Bundesamt</t>
        </is>
      </c>
      <c r="G15" s="3" t="inlineStr">
        <is>
          <t>Jahresanfang 2025</t>
        </is>
      </c>
    </row>
    <row r="16">
      <c r="A16" s="9" t="inlineStr">
        <is>
          <t>Dezember</t>
        </is>
      </c>
      <c r="B16" s="11" t="n">
        <v>2024</v>
      </c>
      <c r="C16" s="17" t="n">
        <v>113.5</v>
      </c>
      <c r="D16" s="16">
        <f>IFERROR(ROUND(C16/C15-1,6),"")</f>
        <v/>
      </c>
      <c r="E16" s="16">
        <f>IFERROR(ROUND(C16/C4-1,6),"")</f>
        <v/>
      </c>
      <c r="F16" s="9" t="inlineStr">
        <is>
          <t>Statistisches Bundesamt</t>
        </is>
      </c>
      <c r="G16" s="9" t="inlineStr"/>
    </row>
    <row r="17">
      <c r="A17" s="3" t="inlineStr">
        <is>
          <t>November</t>
        </is>
      </c>
      <c r="B17" s="5" t="n">
        <v>2024</v>
      </c>
      <c r="C17" s="14" t="n">
        <v>113.1</v>
      </c>
      <c r="D17" s="13">
        <f>IFERROR(ROUND(C17/C16-1,6),"")</f>
        <v/>
      </c>
      <c r="E17" s="13">
        <f>IFERROR(ROUND(C17/C5-1,6),"")</f>
        <v/>
      </c>
      <c r="F17" s="3" t="inlineStr">
        <is>
          <t>Statistisches Bundesamt</t>
        </is>
      </c>
      <c r="G17" s="3" t="inlineStr"/>
    </row>
    <row r="18">
      <c r="A18" s="9" t="inlineStr">
        <is>
          <t>Oktober</t>
        </is>
      </c>
      <c r="B18" s="11" t="n">
        <v>2024</v>
      </c>
      <c r="C18" s="17" t="n">
        <v>112.8</v>
      </c>
      <c r="D18" s="16">
        <f>IFERROR(ROUND(C18/C17-1,6),"")</f>
        <v/>
      </c>
      <c r="E18" s="16">
        <f>IFERROR(ROUND(C18/C6-1,6),"")</f>
        <v/>
      </c>
      <c r="F18" s="9" t="inlineStr">
        <is>
          <t>Statistisches Bundesamt</t>
        </is>
      </c>
      <c r="G18" s="9" t="inlineStr"/>
    </row>
    <row r="19">
      <c r="A19" s="3" t="inlineStr">
        <is>
          <t>September</t>
        </is>
      </c>
      <c r="B19" s="5" t="n">
        <v>2024</v>
      </c>
      <c r="C19" s="14" t="n">
        <v>112.4</v>
      </c>
      <c r="D19" s="13">
        <f>IFERROR(ROUND(C19/C18-1,6),"")</f>
        <v/>
      </c>
      <c r="E19" s="13">
        <f>IFERROR(ROUND(C19/C7-1,6),"")</f>
        <v/>
      </c>
      <c r="F19" s="3" t="inlineStr">
        <is>
          <t>Statistisches Bundesamt</t>
        </is>
      </c>
      <c r="G19" s="3" t="inlineStr"/>
    </row>
    <row r="20">
      <c r="A20" s="9" t="inlineStr">
        <is>
          <t>August</t>
        </is>
      </c>
      <c r="B20" s="11" t="n">
        <v>2024</v>
      </c>
      <c r="C20" s="17" t="n">
        <v>112</v>
      </c>
      <c r="D20" s="16">
        <f>IFERROR(ROUND(C20/C19-1,6),"")</f>
        <v/>
      </c>
      <c r="E20" s="16">
        <f>IFERROR(ROUND(C20/C8-1,6),"")</f>
        <v/>
      </c>
      <c r="F20" s="9" t="inlineStr">
        <is>
          <t>Statistisches Bundesamt</t>
        </is>
      </c>
      <c r="G20" s="9" t="inlineStr"/>
    </row>
    <row r="21">
      <c r="A21" s="3" t="inlineStr">
        <is>
          <t>Juli</t>
        </is>
      </c>
      <c r="B21" s="5" t="n">
        <v>2024</v>
      </c>
      <c r="C21" s="14" t="n">
        <v>111.7</v>
      </c>
      <c r="D21" s="13">
        <f>IFERROR(ROUND(C21/C20-1,6),"")</f>
        <v/>
      </c>
      <c r="E21" s="13">
        <f>IFERROR(ROUND(C21/C9-1,6),"")</f>
        <v/>
      </c>
      <c r="F21" s="3" t="inlineStr">
        <is>
          <t>Statistisches Bundesamt</t>
        </is>
      </c>
      <c r="G21" s="3" t="inlineStr"/>
    </row>
    <row r="22">
      <c r="A22" s="9" t="inlineStr">
        <is>
          <t>Juni</t>
        </is>
      </c>
      <c r="B22" s="11" t="n">
        <v>2024</v>
      </c>
      <c r="C22" s="17" t="n">
        <v>111.3</v>
      </c>
      <c r="D22" s="16">
        <f>IFERROR(ROUND(C22/C21-1,6),"")</f>
        <v/>
      </c>
      <c r="E22" s="16">
        <f>IFERROR(ROUND(C22/C10-1,6),"")</f>
        <v/>
      </c>
      <c r="F22" s="9" t="inlineStr">
        <is>
          <t>Statistisches Bundesamt</t>
        </is>
      </c>
      <c r="G22" s="9" t="inlineStr"/>
    </row>
    <row r="23">
      <c r="A23" s="3" t="inlineStr">
        <is>
          <t>Mai</t>
        </is>
      </c>
      <c r="B23" s="5" t="n">
        <v>2024</v>
      </c>
      <c r="C23" s="14" t="n">
        <v>111</v>
      </c>
      <c r="D23" s="13">
        <f>IFERROR(ROUND(C23/C22-1,6),"")</f>
        <v/>
      </c>
      <c r="E23" s="13">
        <f>IFERROR(ROUND(C23/C11-1,6),"")</f>
        <v/>
      </c>
      <c r="F23" s="3" t="inlineStr">
        <is>
          <t>Statistisches Bundesamt</t>
        </is>
      </c>
      <c r="G23" s="3" t="inlineStr"/>
    </row>
    <row r="24">
      <c r="A24" s="9" t="inlineStr">
        <is>
          <t>April</t>
        </is>
      </c>
      <c r="B24" s="11" t="n">
        <v>2024</v>
      </c>
      <c r="C24" s="17" t="n">
        <v>110.6</v>
      </c>
      <c r="D24" s="16">
        <f>IFERROR(ROUND(C24/C23-1,6),"")</f>
        <v/>
      </c>
      <c r="E24" s="16">
        <f>IFERROR(ROUND(C24/C12-1,6),"")</f>
        <v/>
      </c>
      <c r="F24" s="9" t="inlineStr">
        <is>
          <t>Statistisches Bundesamt</t>
        </is>
      </c>
      <c r="G24" s="9" t="inlineStr"/>
    </row>
    <row r="25">
      <c r="A25" s="3" t="inlineStr">
        <is>
          <t>März</t>
        </is>
      </c>
      <c r="B25" s="5" t="n">
        <v>2024</v>
      </c>
      <c r="C25" s="14" t="n">
        <v>110.2</v>
      </c>
      <c r="D25" s="13">
        <f>IFERROR(ROUND(C25/C24-1,6),"")</f>
        <v/>
      </c>
      <c r="E25" s="13">
        <f>IFERROR(ROUND(C25/C13-1,6),"")</f>
        <v/>
      </c>
      <c r="F25" s="3" t="inlineStr">
        <is>
          <t>Statistisches Bundesamt</t>
        </is>
      </c>
      <c r="G25" s="3" t="inlineStr"/>
    </row>
    <row r="26">
      <c r="A26" s="9" t="inlineStr">
        <is>
          <t>Februar</t>
        </is>
      </c>
      <c r="B26" s="11" t="n">
        <v>2024</v>
      </c>
      <c r="C26" s="17" t="n">
        <v>109.8</v>
      </c>
      <c r="D26" s="16">
        <f>IFERROR(ROUND(C26/C25-1,6),"")</f>
        <v/>
      </c>
      <c r="E26" s="16">
        <f>IFERROR(ROUND(C26/C14-1,6),"")</f>
        <v/>
      </c>
      <c r="F26" s="9" t="inlineStr">
        <is>
          <t>Statistisches Bundesamt</t>
        </is>
      </c>
      <c r="G26" s="9" t="inlineStr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2" customHeight="1">
      <c r="A1" s="1" t="inlineStr">
        <is>
          <t>Dashboard – Indexmiete Übersicht</t>
        </is>
      </c>
    </row>
    <row r="2" ht="20" customHeight="1">
      <c r="A2" s="19" t="inlineStr">
        <is>
          <t>Stand: 19.06.2026 | VPI-Basis 2020=100 | Aktueller VPI: 118,70</t>
        </is>
      </c>
    </row>
    <row r="3"/>
    <row r="4">
      <c r="A4" s="2" t="inlineStr">
        <is>
          <t>KPI-Kennzahlen</t>
        </is>
      </c>
      <c r="B4" s="2" t="inlineStr">
        <is>
          <t>Wert</t>
        </is>
      </c>
    </row>
    <row r="5">
      <c r="A5" s="20" t="inlineStr">
        <is>
          <t>Anzahl Mietverträge gesamt</t>
        </is>
      </c>
      <c r="B5" s="21">
        <f>COUNTA(Mietverträge!A3:A12)</f>
        <v/>
      </c>
    </row>
    <row r="6">
      <c r="A6" s="22" t="inlineStr">
        <is>
          <t>davon mit Indexklausel</t>
        </is>
      </c>
      <c r="B6" s="23">
        <f>COUNTIF(Mietverträge!H3:H12,"Ja")</f>
        <v/>
      </c>
    </row>
    <row r="7">
      <c r="A7" s="20" t="inlineStr">
        <is>
          <t>Anpassung zulässig (aktuell)</t>
        </is>
      </c>
      <c r="B7" s="21">
        <f>COUNTIF(VPI_Anpassung!L3:L12,"Ja")</f>
        <v/>
      </c>
    </row>
    <row r="8">
      <c r="A8" s="22" t="inlineStr">
        <is>
          <t>Anteil Verträge mit Indexklausel</t>
        </is>
      </c>
      <c r="B8" s="16">
        <f>IFERROR(B6/B5,0)</f>
        <v/>
      </c>
    </row>
    <row r="9">
      <c r="A9" s="20" t="inlineStr">
        <is>
          <t>Ø Letzte Kaltmiete</t>
        </is>
      </c>
      <c r="B9" s="28">
        <f>IFERROR(AVERAGE(Mietverträge!L3:L12),0)</f>
        <v/>
      </c>
    </row>
    <row r="10">
      <c r="A10" s="22" t="inlineStr">
        <is>
          <t>Ø Neue Kaltmiete (berechnet)</t>
        </is>
      </c>
      <c r="B10" s="29">
        <f>IFERROR(AVERAGE(VPI_Anpassung!H3:H12),0)</f>
        <v/>
      </c>
    </row>
    <row r="11">
      <c r="A11" s="20" t="inlineStr">
        <is>
          <t>Ø Mieterhöhung €</t>
        </is>
      </c>
      <c r="B11" s="28">
        <f>IFERROR(AVERAGE(VPI_Anpassung!I3:I12),0)</f>
        <v/>
      </c>
    </row>
    <row r="12">
      <c r="A12" s="22" t="inlineStr">
        <is>
          <t>Gesamtpotenzial Mieterhöhung/Monat</t>
        </is>
      </c>
      <c r="B12" s="29">
        <f>IFERROR(SUM(VPI_Anpassung!I3:I12),0)</f>
        <v/>
      </c>
    </row>
    <row r="13">
      <c r="A13" s="20" t="inlineStr">
        <is>
          <t>Ampel – Anpassungsquote</t>
        </is>
      </c>
      <c r="B13" s="24">
        <f>IF(IFERROR(B7/B5,0)&gt;=0.7,"Gut – Hohe Anpassungsquote",IF(IFERROR(B7/B5,0)&gt;=0.4,"Mittel – Prüfen","Kritisch – Wenige Anpassungen möglich"))</f>
        <v/>
      </c>
    </row>
  </sheetData>
  <mergeCells count="2">
    <mergeCell ref="A1:H1"/>
    <mergeCell ref="A2:H2"/>
  </mergeCells>
  <conditionalFormatting sqref="B13">
    <cfRule type="expression" priority="1" dxfId="2" stopIfTrue="1">
      <formula>B13="Gut – Hohe Anpassungsquote"</formula>
    </cfRule>
    <cfRule type="expression" priority="2" dxfId="3" stopIfTrue="1">
      <formula>B13="Kritisch – Wenige Anpassungen möglich"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2026-06-19T12:53:30Z</dcterms:created>
  <dcterms:modified xmlns:dcterms="http://purl.org/dc/terms/" xmlns:xsi="http://www.w3.org/2001/XMLSchema-instance" xsi:type="dcterms:W3CDTF">2026-06-19T12:53:30Z</dcterms:modified>
</cp:coreProperties>
</file>