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ostenarten" sheetId="1" state="visible" r:id="rId1"/>
    <sheet xmlns:r="http://schemas.openxmlformats.org/officeDocument/2006/relationships" name="Einheiten" sheetId="2" state="visible" r:id="rId2"/>
    <sheet xmlns:r="http://schemas.openxmlformats.org/officeDocument/2006/relationships" name="Übersicht" sheetId="3" state="visible" r:id="rId3"/>
    <sheet xmlns:r="http://schemas.openxmlformats.org/officeDocument/2006/relationships" name="Anleitung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0.0%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.5"/>
    </font>
    <font>
      <name val="Calibri"/>
      <b val="1"/>
      <sz val="10.5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F0FDFA"/>
      </patternFill>
    </fill>
    <fill>
      <patternFill patternType="solid">
        <fgColor rgb="0014B8A6"/>
      </patternFill>
    </fill>
  </fills>
  <borders count="5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4" borderId="1" pivotButton="0" quotePrefix="0" xfId="0"/>
    <xf numFmtId="164" fontId="3" fillId="4" borderId="1" pivotButton="0" quotePrefix="0" xfId="0"/>
    <xf numFmtId="0" fontId="3" fillId="5" borderId="1" applyAlignment="1" pivotButton="0" quotePrefix="0" xfId="0">
      <alignment horizontal="center" vertical="center" wrapText="1"/>
    </xf>
    <xf numFmtId="0" fontId="3" fillId="5" borderId="1" pivotButton="0" quotePrefix="0" xfId="0"/>
    <xf numFmtId="164" fontId="3" fillId="5" borderId="1" pivotButton="0" quotePrefix="0" xfId="0"/>
    <xf numFmtId="0" fontId="2" fillId="6" borderId="1" pivotButton="0" quotePrefix="0" xfId="0"/>
    <xf numFmtId="164" fontId="2" fillId="6" borderId="1" pivotButton="0" quotePrefix="0" xfId="0"/>
    <xf numFmtId="165" fontId="3" fillId="4" borderId="1" pivotButton="0" quotePrefix="0" xfId="0"/>
    <xf numFmtId="165" fontId="3" fillId="5" borderId="1" pivotButton="0" quotePrefix="0" xfId="0"/>
    <xf numFmtId="1" fontId="2" fillId="6" borderId="1" pivotButton="0" quotePrefix="0" xfId="0"/>
    <xf numFmtId="165" fontId="2" fillId="6" borderId="1" pivotButton="0" quotePrefix="0" xfId="0"/>
    <xf numFmtId="1" fontId="3" fillId="4" borderId="1" pivotButton="0" quotePrefix="0" xfId="0"/>
    <xf numFmtId="0" fontId="4" fillId="0" borderId="0" pivotButton="0" quotePrefix="0" xfId="0"/>
    <xf numFmtId="0" fontId="2" fillId="6" borderId="0" pivotButton="0" quotePrefix="0" xfId="0"/>
    <xf numFmtId="0" fontId="3" fillId="0" borderId="0" pivotButton="0" quotePrefix="0" xfId="0"/>
    <xf numFmtId="0" fontId="0" fillId="0" borderId="4" pivotButton="0" quotePrefix="0" xfId="0"/>
  </cellXfs>
  <cellStyles count="1">
    <cellStyle name="Normal" xfId="0" builtinId="0" hidden="0"/>
  </cellStyles>
  <dxfs count="3">
    <dxf>
      <fill>
        <patternFill patternType="solid">
          <fgColor rgb="00FEE2E2"/>
        </patternFill>
      </fill>
    </dxf>
    <dxf>
      <font>
        <name val="Calibri"/>
        <b val="1"/>
        <color rgb="00DC2626"/>
        <sz val="10.5"/>
      </font>
    </dxf>
    <dxf>
      <font>
        <name val="Calibri"/>
        <b val="1"/>
        <color rgb="0022C55E"/>
        <sz val="10.5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Kostenverteilung nach Kategorie</a:t>
            </a:r>
          </a:p>
        </rich>
      </tx>
    </title>
    <plotArea>
      <pieChart>
        <varyColors val="1"/>
        <ser>
          <idx val="0"/>
          <order val="0"/>
          <tx>
            <strRef>
              <f>'Übersicht'!B13</f>
            </strRef>
          </tx>
          <spPr>
            <a:ln xmlns:a="http://schemas.openxmlformats.org/drawingml/2006/main">
              <a:prstDash val="solid"/>
            </a:ln>
          </spPr>
          <cat>
            <numRef>
              <f>'Übersicht'!$A$14:$A$16</f>
            </numRef>
          </cat>
          <val>
            <numRef>
              <f>'Übersicht'!$B$14:$B$16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Gesamtkosten-Anteil je Eigentümer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'Übersicht'!B19</f>
            </strRef>
          </tx>
          <spPr>
            <a:ln xmlns:a="http://schemas.openxmlformats.org/drawingml/2006/main">
              <a:prstDash val="solid"/>
            </a:ln>
          </spPr>
          <cat>
            <numRef>
              <f>'Übersicht'!$A$20:$A$29</f>
            </numRef>
          </cat>
          <val>
            <numRef>
              <f>'Übersicht'!$B$20:$B$29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Eigentümer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Betrag in €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12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18</row>
      <rowOff>0</rowOff>
    </from>
    <ext cx="648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26" customWidth="1" min="2" max="2"/>
    <col width="20" customWidth="1" min="3" max="3"/>
    <col width="18" customWidth="1" min="4" max="4"/>
    <col width="18" customWidth="1" min="5" max="5"/>
    <col width="20" customWidth="1" min="6" max="6"/>
    <col width="20" customWidth="1" min="7" max="7"/>
    <col width="22" customWidth="1" min="8" max="8"/>
  </cols>
  <sheetData>
    <row r="1" ht="26" customHeight="1">
      <c r="A1" s="1" t="inlineStr">
        <is>
          <t>Hausgeldabrechnung WEG - Kostenaufstellung 2026</t>
        </is>
      </c>
    </row>
    <row r="2">
      <c r="A2" s="2" t="inlineStr">
        <is>
          <t>Nr.</t>
        </is>
      </c>
      <c r="B2" s="2" t="inlineStr">
        <is>
          <t>Kostenart</t>
        </is>
      </c>
      <c r="C2" s="2" t="inlineStr">
        <is>
          <t>Kategorie</t>
        </is>
      </c>
      <c r="D2" s="2" t="inlineStr">
        <is>
          <t>Gesamtbetrag WEG</t>
        </is>
      </c>
      <c r="E2" s="2" t="inlineStr">
        <is>
          <t>Verteilerschlüssel</t>
        </is>
      </c>
      <c r="F2" s="2" t="inlineStr">
        <is>
          <t>Umlagefähig auf Mieter</t>
        </is>
      </c>
      <c r="G2" s="2" t="inlineStr">
        <is>
          <t>Umlagefähiger Betrag</t>
        </is>
      </c>
      <c r="H2" s="2" t="inlineStr">
        <is>
          <t>Nicht umlagefähiger Betrag</t>
        </is>
      </c>
    </row>
    <row r="3">
      <c r="A3" s="3" t="n">
        <v>1</v>
      </c>
      <c r="B3" s="4" t="inlineStr">
        <is>
          <t>Grundsteuer</t>
        </is>
      </c>
      <c r="C3" s="3" t="inlineStr">
        <is>
          <t>Betriebskosten</t>
        </is>
      </c>
      <c r="D3" s="5" t="n">
        <v>4200</v>
      </c>
      <c r="E3" s="3" t="inlineStr">
        <is>
          <t>Wohnfläche</t>
        </is>
      </c>
      <c r="F3" s="3" t="inlineStr">
        <is>
          <t>Ja</t>
        </is>
      </c>
      <c r="G3" s="5">
        <f>IF(F3="Ja",D3,0)</f>
        <v/>
      </c>
      <c r="H3" s="5">
        <f>D3-G3</f>
        <v/>
      </c>
    </row>
    <row r="4">
      <c r="A4" s="6" t="n">
        <v>2</v>
      </c>
      <c r="B4" s="7" t="inlineStr">
        <is>
          <t>Wasser/Abwasser</t>
        </is>
      </c>
      <c r="C4" s="6" t="inlineStr">
        <is>
          <t>Betriebskosten</t>
        </is>
      </c>
      <c r="D4" s="8" t="n">
        <v>3100</v>
      </c>
      <c r="E4" s="6" t="inlineStr">
        <is>
          <t>Verbrauch</t>
        </is>
      </c>
      <c r="F4" s="6" t="inlineStr">
        <is>
          <t>Ja</t>
        </is>
      </c>
      <c r="G4" s="8">
        <f>IF(F4="Ja",D4,0)</f>
        <v/>
      </c>
      <c r="H4" s="8">
        <f>D4-G4</f>
        <v/>
      </c>
    </row>
    <row r="5">
      <c r="A5" s="3" t="n">
        <v>3</v>
      </c>
      <c r="B5" s="4" t="inlineStr">
        <is>
          <t>Heizung/Warmwasser</t>
        </is>
      </c>
      <c r="C5" s="3" t="inlineStr">
        <is>
          <t>Betriebskosten</t>
        </is>
      </c>
      <c r="D5" s="5" t="n">
        <v>8600</v>
      </c>
      <c r="E5" s="3" t="inlineStr">
        <is>
          <t>Verbrauch</t>
        </is>
      </c>
      <c r="F5" s="3" t="inlineStr">
        <is>
          <t>Ja</t>
        </is>
      </c>
      <c r="G5" s="5">
        <f>IF(F5="Ja",D5,0)</f>
        <v/>
      </c>
      <c r="H5" s="5">
        <f>D5-G5</f>
        <v/>
      </c>
    </row>
    <row r="6">
      <c r="A6" s="6" t="n">
        <v>4</v>
      </c>
      <c r="B6" s="7" t="inlineStr">
        <is>
          <t>Müllabfuhr</t>
        </is>
      </c>
      <c r="C6" s="6" t="inlineStr">
        <is>
          <t>Betriebskosten</t>
        </is>
      </c>
      <c r="D6" s="8" t="n">
        <v>1450</v>
      </c>
      <c r="E6" s="6" t="inlineStr">
        <is>
          <t>Wohnfläche</t>
        </is>
      </c>
      <c r="F6" s="6" t="inlineStr">
        <is>
          <t>Ja</t>
        </is>
      </c>
      <c r="G6" s="8">
        <f>IF(F6="Ja",D6,0)</f>
        <v/>
      </c>
      <c r="H6" s="8">
        <f>D6-G6</f>
        <v/>
      </c>
    </row>
    <row r="7">
      <c r="A7" s="3" t="n">
        <v>5</v>
      </c>
      <c r="B7" s="4" t="inlineStr">
        <is>
          <t>Hausmeister</t>
        </is>
      </c>
      <c r="C7" s="3" t="inlineStr">
        <is>
          <t>Betriebskosten</t>
        </is>
      </c>
      <c r="D7" s="5" t="n">
        <v>3900</v>
      </c>
      <c r="E7" s="3" t="inlineStr">
        <is>
          <t>MEA</t>
        </is>
      </c>
      <c r="F7" s="3" t="inlineStr">
        <is>
          <t>Ja</t>
        </is>
      </c>
      <c r="G7" s="5">
        <f>IF(F7="Ja",D7,0)</f>
        <v/>
      </c>
      <c r="H7" s="5">
        <f>D7-G7</f>
        <v/>
      </c>
    </row>
    <row r="8">
      <c r="A8" s="6" t="n">
        <v>6</v>
      </c>
      <c r="B8" s="7" t="inlineStr">
        <is>
          <t>Gebäudeversicherung</t>
        </is>
      </c>
      <c r="C8" s="6" t="inlineStr">
        <is>
          <t>Betriebskosten</t>
        </is>
      </c>
      <c r="D8" s="8" t="n">
        <v>2100</v>
      </c>
      <c r="E8" s="6" t="inlineStr">
        <is>
          <t>MEA</t>
        </is>
      </c>
      <c r="F8" s="6" t="inlineStr">
        <is>
          <t>Ja</t>
        </is>
      </c>
      <c r="G8" s="8">
        <f>IF(F8="Ja",D8,0)</f>
        <v/>
      </c>
      <c r="H8" s="8">
        <f>D8-G8</f>
        <v/>
      </c>
    </row>
    <row r="9">
      <c r="A9" s="3" t="n">
        <v>7</v>
      </c>
      <c r="B9" s="4" t="inlineStr">
        <is>
          <t>Verwaltervergütung</t>
        </is>
      </c>
      <c r="C9" s="3" t="inlineStr">
        <is>
          <t>Verwaltungskosten</t>
        </is>
      </c>
      <c r="D9" s="5" t="n">
        <v>5400</v>
      </c>
      <c r="E9" s="3" t="inlineStr">
        <is>
          <t>MEA</t>
        </is>
      </c>
      <c r="F9" s="3" t="inlineStr">
        <is>
          <t>Nein</t>
        </is>
      </c>
      <c r="G9" s="5">
        <f>IF(F9="Ja",D9,0)</f>
        <v/>
      </c>
      <c r="H9" s="5">
        <f>D9-G9</f>
        <v/>
      </c>
    </row>
    <row r="10">
      <c r="A10" s="6" t="n">
        <v>8</v>
      </c>
      <c r="B10" s="7" t="inlineStr">
        <is>
          <t>Instandhaltungsrücklage</t>
        </is>
      </c>
      <c r="C10" s="6" t="inlineStr">
        <is>
          <t>Rücklage</t>
        </is>
      </c>
      <c r="D10" s="8" t="n">
        <v>12000</v>
      </c>
      <c r="E10" s="6" t="inlineStr">
        <is>
          <t>MEA</t>
        </is>
      </c>
      <c r="F10" s="6" t="inlineStr">
        <is>
          <t>Nein</t>
        </is>
      </c>
      <c r="G10" s="8">
        <f>IF(F10="Ja",D10,0)</f>
        <v/>
      </c>
      <c r="H10" s="8">
        <f>D10-G10</f>
        <v/>
      </c>
    </row>
    <row r="11">
      <c r="A11" s="3" t="n">
        <v>9</v>
      </c>
      <c r="B11" s="4" t="inlineStr">
        <is>
          <t>Aufzugswartung</t>
        </is>
      </c>
      <c r="C11" s="3" t="inlineStr">
        <is>
          <t>Betriebskosten</t>
        </is>
      </c>
      <c r="D11" s="5" t="n">
        <v>1800</v>
      </c>
      <c r="E11" s="3" t="inlineStr">
        <is>
          <t>MEA</t>
        </is>
      </c>
      <c r="F11" s="3" t="inlineStr">
        <is>
          <t>Ja</t>
        </is>
      </c>
      <c r="G11" s="5">
        <f>IF(F11="Ja",D11,0)</f>
        <v/>
      </c>
      <c r="H11" s="5">
        <f>D11-G11</f>
        <v/>
      </c>
    </row>
    <row r="12">
      <c r="A12" s="6" t="n">
        <v>10</v>
      </c>
      <c r="B12" s="7" t="inlineStr">
        <is>
          <t>Gartenpflege</t>
        </is>
      </c>
      <c r="C12" s="6" t="inlineStr">
        <is>
          <t>Betriebskosten</t>
        </is>
      </c>
      <c r="D12" s="8" t="n">
        <v>1200</v>
      </c>
      <c r="E12" s="6" t="inlineStr">
        <is>
          <t>Wohnfläche</t>
        </is>
      </c>
      <c r="F12" s="6" t="inlineStr">
        <is>
          <t>Ja</t>
        </is>
      </c>
      <c r="G12" s="8">
        <f>IF(F12="Ja",D12,0)</f>
        <v/>
      </c>
      <c r="H12" s="8">
        <f>D12-G12</f>
        <v/>
      </c>
    </row>
    <row r="13">
      <c r="A13" s="9" t="inlineStr"/>
      <c r="B13" s="9" t="inlineStr">
        <is>
          <t>Gesamtsumme WEG</t>
        </is>
      </c>
      <c r="C13" s="19" t="n"/>
      <c r="D13" s="10">
        <f>SUM(D3:D12)</f>
        <v/>
      </c>
      <c r="E13" s="9" t="inlineStr"/>
      <c r="F13" s="9" t="inlineStr"/>
      <c r="G13" s="10">
        <f>SUM(G3:G12)</f>
        <v/>
      </c>
      <c r="H13" s="10">
        <f>SUM(H3:H12)</f>
        <v/>
      </c>
    </row>
  </sheetData>
  <mergeCells count="2">
    <mergeCell ref="A1:H1"/>
    <mergeCell ref="B13:C13"/>
  </mergeCells>
  <conditionalFormatting sqref="F3:F12">
    <cfRule type="expression" priority="1" dxfId="0" stopIfTrue="0">
      <formula>F3="Nein"</formula>
    </cfRule>
  </conditionalFormatting>
  <dataValidations count="2">
    <dataValidation sqref="F3:F12" showErrorMessage="1" showInputMessage="1" allowBlank="0" type="list">
      <formula1>"Ja,Nein"</formula1>
    </dataValidation>
    <dataValidation sqref="C3:C12" showErrorMessage="1" showInputMessage="1" allowBlank="0" type="list">
      <formula1>"Betriebskosten,Verwaltungskosten,Rücklage"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20" customWidth="1" min="2" max="2"/>
    <col width="20" customWidth="1" min="3" max="3"/>
    <col width="14" customWidth="1" min="4" max="4"/>
    <col width="12" customWidth="1" min="5" max="5"/>
    <col width="12" customWidth="1" min="6" max="6"/>
    <col width="18" customWidth="1" min="7" max="7"/>
    <col width="22" customWidth="1" min="8" max="8"/>
    <col width="18" customWidth="1" min="9" max="9"/>
    <col width="20" customWidth="1" min="10" max="10"/>
    <col width="16" customWidth="1" min="11" max="11"/>
    <col width="22" customWidth="1" min="12" max="12"/>
  </cols>
  <sheetData>
    <row r="1" ht="26" customHeight="1">
      <c r="A1" s="1" t="inlineStr">
        <is>
          <t>Verteilung nach Miteigentumsanteilen (MEA)</t>
        </is>
      </c>
    </row>
    <row r="2">
      <c r="A2" s="2" t="inlineStr">
        <is>
          <t>Nr.</t>
        </is>
      </c>
      <c r="B2" s="2" t="inlineStr">
        <is>
          <t>Eigentümer</t>
        </is>
      </c>
      <c r="C2" s="2" t="inlineStr">
        <is>
          <t>Einheit/Lage</t>
        </is>
      </c>
      <c r="D2" s="2" t="inlineStr">
        <is>
          <t>Wohnfläche m²</t>
        </is>
      </c>
      <c r="E2" s="2" t="inlineStr">
        <is>
          <t>MEA (/1000)</t>
        </is>
      </c>
      <c r="F2" s="2" t="inlineStr">
        <is>
          <t>MEA-Anteil %</t>
        </is>
      </c>
      <c r="G2" s="2" t="inlineStr">
        <is>
          <t>Gesamtkosten-Anteil</t>
        </is>
      </c>
      <c r="H2" s="2" t="inlineStr">
        <is>
          <t>davon umlagefähig auf Mieter</t>
        </is>
      </c>
      <c r="I2" s="2" t="inlineStr">
        <is>
          <t>davon Vermieteranteil</t>
        </is>
      </c>
      <c r="J2" s="2" t="inlineStr">
        <is>
          <t>Hausgeld-Vorauszahlung/Monat</t>
        </is>
      </c>
      <c r="K2" s="2" t="inlineStr">
        <is>
          <t>Vorauszahlung Jahr</t>
        </is>
      </c>
      <c r="L2" s="2" t="inlineStr">
        <is>
          <t>Nachzahlung(+)/Guthaben(-)</t>
        </is>
      </c>
    </row>
    <row r="3">
      <c r="A3" s="3" t="n">
        <v>1</v>
      </c>
      <c r="B3" s="4" t="inlineStr">
        <is>
          <t>Thomas Becker</t>
        </is>
      </c>
      <c r="C3" s="4" t="inlineStr">
        <is>
          <t>Whg. 01, EG links</t>
        </is>
      </c>
      <c r="D3" s="3" t="n">
        <v>62</v>
      </c>
      <c r="E3" s="3" t="n">
        <v>95</v>
      </c>
      <c r="F3" s="11">
        <f>IFERROR(E3/SUM($E$3:$E$12),0)</f>
        <v/>
      </c>
      <c r="G3" s="5">
        <f>ROUND(F3*Kostenarten!$D$13,2)</f>
        <v/>
      </c>
      <c r="H3" s="5">
        <f>ROUND(F3*Kostenarten!$G$13,2)</f>
        <v/>
      </c>
      <c r="I3" s="5">
        <f>G3-H3</f>
        <v/>
      </c>
      <c r="J3" s="5" t="n">
        <v>285</v>
      </c>
      <c r="K3" s="5">
        <f>J3*12</f>
        <v/>
      </c>
      <c r="L3" s="5">
        <f>G3-K3</f>
        <v/>
      </c>
    </row>
    <row r="4">
      <c r="A4" s="6" t="n">
        <v>2</v>
      </c>
      <c r="B4" s="7" t="inlineStr">
        <is>
          <t>Sabine Müller</t>
        </is>
      </c>
      <c r="C4" s="7" t="inlineStr">
        <is>
          <t>Whg. 02, EG rechts</t>
        </is>
      </c>
      <c r="D4" s="6" t="n">
        <v>71</v>
      </c>
      <c r="E4" s="6" t="n">
        <v>110</v>
      </c>
      <c r="F4" s="12">
        <f>IFERROR(E4/SUM($E$3:$E$12),0)</f>
        <v/>
      </c>
      <c r="G4" s="8">
        <f>ROUND(F4*Kostenarten!$D$13,2)</f>
        <v/>
      </c>
      <c r="H4" s="8">
        <f>ROUND(F4*Kostenarten!$G$13,2)</f>
        <v/>
      </c>
      <c r="I4" s="8">
        <f>G4-H4</f>
        <v/>
      </c>
      <c r="J4" s="8" t="n">
        <v>320</v>
      </c>
      <c r="K4" s="8">
        <f>J4*12</f>
        <v/>
      </c>
      <c r="L4" s="8">
        <f>G4-K4</f>
        <v/>
      </c>
    </row>
    <row r="5">
      <c r="A5" s="3" t="n">
        <v>3</v>
      </c>
      <c r="B5" s="4" t="inlineStr">
        <is>
          <t>Andreas Schneider</t>
        </is>
      </c>
      <c r="C5" s="4" t="inlineStr">
        <is>
          <t>Whg. 03, 1. OG links</t>
        </is>
      </c>
      <c r="D5" s="3" t="n">
        <v>55</v>
      </c>
      <c r="E5" s="3" t="n">
        <v>85</v>
      </c>
      <c r="F5" s="11">
        <f>IFERROR(E5/SUM($E$3:$E$12),0)</f>
        <v/>
      </c>
      <c r="G5" s="5">
        <f>ROUND(F5*Kostenarten!$D$13,2)</f>
        <v/>
      </c>
      <c r="H5" s="5">
        <f>ROUND(F5*Kostenarten!$G$13,2)</f>
        <v/>
      </c>
      <c r="I5" s="5">
        <f>G5-H5</f>
        <v/>
      </c>
      <c r="J5" s="5" t="n">
        <v>260</v>
      </c>
      <c r="K5" s="5">
        <f>J5*12</f>
        <v/>
      </c>
      <c r="L5" s="5">
        <f>G5-K5</f>
        <v/>
      </c>
    </row>
    <row r="6">
      <c r="A6" s="6" t="n">
        <v>4</v>
      </c>
      <c r="B6" s="7" t="inlineStr">
        <is>
          <t>Petra Wagner</t>
        </is>
      </c>
      <c r="C6" s="7" t="inlineStr">
        <is>
          <t>Whg. 04, 1. OG rechts</t>
        </is>
      </c>
      <c r="D6" s="6" t="n">
        <v>78</v>
      </c>
      <c r="E6" s="6" t="n">
        <v>120</v>
      </c>
      <c r="F6" s="12">
        <f>IFERROR(E6/SUM($E$3:$E$12),0)</f>
        <v/>
      </c>
      <c r="G6" s="8">
        <f>ROUND(F6*Kostenarten!$D$13,2)</f>
        <v/>
      </c>
      <c r="H6" s="8">
        <f>ROUND(F6*Kostenarten!$G$13,2)</f>
        <v/>
      </c>
      <c r="I6" s="8">
        <f>G6-H6</f>
        <v/>
      </c>
      <c r="J6" s="8" t="n">
        <v>350</v>
      </c>
      <c r="K6" s="8">
        <f>J6*12</f>
        <v/>
      </c>
      <c r="L6" s="8">
        <f>G6-K6</f>
        <v/>
      </c>
    </row>
    <row r="7">
      <c r="A7" s="3" t="n">
        <v>5</v>
      </c>
      <c r="B7" s="4" t="inlineStr">
        <is>
          <t>Michael Hoffmann</t>
        </is>
      </c>
      <c r="C7" s="4" t="inlineStr">
        <is>
          <t>Whg. 05, 2. OG links</t>
        </is>
      </c>
      <c r="D7" s="3" t="n">
        <v>58</v>
      </c>
      <c r="E7" s="3" t="n">
        <v>90</v>
      </c>
      <c r="F7" s="11">
        <f>IFERROR(E7/SUM($E$3:$E$12),0)</f>
        <v/>
      </c>
      <c r="G7" s="5">
        <f>ROUND(F7*Kostenarten!$D$13,2)</f>
        <v/>
      </c>
      <c r="H7" s="5">
        <f>ROUND(F7*Kostenarten!$G$13,2)</f>
        <v/>
      </c>
      <c r="I7" s="5">
        <f>G7-H7</f>
        <v/>
      </c>
      <c r="J7" s="5" t="n">
        <v>270</v>
      </c>
      <c r="K7" s="5">
        <f>J7*12</f>
        <v/>
      </c>
      <c r="L7" s="5">
        <f>G7-K7</f>
        <v/>
      </c>
    </row>
    <row r="8">
      <c r="A8" s="6" t="n">
        <v>6</v>
      </c>
      <c r="B8" s="7" t="inlineStr">
        <is>
          <t>Julia Richter</t>
        </is>
      </c>
      <c r="C8" s="7" t="inlineStr">
        <is>
          <t>Whg. 06, 2. OG rechts</t>
        </is>
      </c>
      <c r="D8" s="6" t="n">
        <v>68</v>
      </c>
      <c r="E8" s="6" t="n">
        <v>105</v>
      </c>
      <c r="F8" s="12">
        <f>IFERROR(E8/SUM($E$3:$E$12),0)</f>
        <v/>
      </c>
      <c r="G8" s="8">
        <f>ROUND(F8*Kostenarten!$D$13,2)</f>
        <v/>
      </c>
      <c r="H8" s="8">
        <f>ROUND(F8*Kostenarten!$G$13,2)</f>
        <v/>
      </c>
      <c r="I8" s="8">
        <f>G8-H8</f>
        <v/>
      </c>
      <c r="J8" s="8" t="n">
        <v>310</v>
      </c>
      <c r="K8" s="8">
        <f>J8*12</f>
        <v/>
      </c>
      <c r="L8" s="8">
        <f>G8-K8</f>
        <v/>
      </c>
    </row>
    <row r="9">
      <c r="A9" s="3" t="n">
        <v>7</v>
      </c>
      <c r="B9" s="4" t="inlineStr">
        <is>
          <t>Stefan Krüger</t>
        </is>
      </c>
      <c r="C9" s="4" t="inlineStr">
        <is>
          <t>Whg. 07, 3. OG links</t>
        </is>
      </c>
      <c r="D9" s="3" t="n">
        <v>52</v>
      </c>
      <c r="E9" s="3" t="n">
        <v>80</v>
      </c>
      <c r="F9" s="11">
        <f>IFERROR(E9/SUM($E$3:$E$12),0)</f>
        <v/>
      </c>
      <c r="G9" s="5">
        <f>ROUND(F9*Kostenarten!$D$13,2)</f>
        <v/>
      </c>
      <c r="H9" s="5">
        <f>ROUND(F9*Kostenarten!$G$13,2)</f>
        <v/>
      </c>
      <c r="I9" s="5">
        <f>G9-H9</f>
        <v/>
      </c>
      <c r="J9" s="5" t="n">
        <v>240</v>
      </c>
      <c r="K9" s="5">
        <f>J9*12</f>
        <v/>
      </c>
      <c r="L9" s="5">
        <f>G9-K9</f>
        <v/>
      </c>
    </row>
    <row r="10">
      <c r="A10" s="6" t="n">
        <v>8</v>
      </c>
      <c r="B10" s="7" t="inlineStr">
        <is>
          <t>Nicole Bauer</t>
        </is>
      </c>
      <c r="C10" s="7" t="inlineStr">
        <is>
          <t>Whg. 08, 3. OG rechts</t>
        </is>
      </c>
      <c r="D10" s="6" t="n">
        <v>75</v>
      </c>
      <c r="E10" s="6" t="n">
        <v>115</v>
      </c>
      <c r="F10" s="12">
        <f>IFERROR(E10/SUM($E$3:$E$12),0)</f>
        <v/>
      </c>
      <c r="G10" s="8">
        <f>ROUND(F10*Kostenarten!$D$13,2)</f>
        <v/>
      </c>
      <c r="H10" s="8">
        <f>ROUND(F10*Kostenarten!$G$13,2)</f>
        <v/>
      </c>
      <c r="I10" s="8">
        <f>G10-H10</f>
        <v/>
      </c>
      <c r="J10" s="8" t="n">
        <v>340</v>
      </c>
      <c r="K10" s="8">
        <f>J10*12</f>
        <v/>
      </c>
      <c r="L10" s="8">
        <f>G10-K10</f>
        <v/>
      </c>
    </row>
    <row r="11">
      <c r="A11" s="3" t="n">
        <v>9</v>
      </c>
      <c r="B11" s="4" t="inlineStr">
        <is>
          <t>Markus Zimmermann</t>
        </is>
      </c>
      <c r="C11" s="4" t="inlineStr">
        <is>
          <t>Whg. 09, DG links</t>
        </is>
      </c>
      <c r="D11" s="3" t="n">
        <v>65</v>
      </c>
      <c r="E11" s="3" t="n">
        <v>100</v>
      </c>
      <c r="F11" s="11">
        <f>IFERROR(E11/SUM($E$3:$E$12),0)</f>
        <v/>
      </c>
      <c r="G11" s="5">
        <f>ROUND(F11*Kostenarten!$D$13,2)</f>
        <v/>
      </c>
      <c r="H11" s="5">
        <f>ROUND(F11*Kostenarten!$G$13,2)</f>
        <v/>
      </c>
      <c r="I11" s="5">
        <f>G11-H11</f>
        <v/>
      </c>
      <c r="J11" s="5" t="n">
        <v>295</v>
      </c>
      <c r="K11" s="5">
        <f>J11*12</f>
        <v/>
      </c>
      <c r="L11" s="5">
        <f>G11-K11</f>
        <v/>
      </c>
    </row>
    <row r="12">
      <c r="A12" s="6" t="n">
        <v>10</v>
      </c>
      <c r="B12" s="7" t="inlineStr">
        <is>
          <t>Claudia Fischer</t>
        </is>
      </c>
      <c r="C12" s="7" t="inlineStr">
        <is>
          <t>Whg. 10, DG rechts</t>
        </is>
      </c>
      <c r="D12" s="6" t="n">
        <v>65</v>
      </c>
      <c r="E12" s="6" t="n">
        <v>100</v>
      </c>
      <c r="F12" s="12">
        <f>IFERROR(E12/SUM($E$3:$E$12),0)</f>
        <v/>
      </c>
      <c r="G12" s="8">
        <f>ROUND(F12*Kostenarten!$D$13,2)</f>
        <v/>
      </c>
      <c r="H12" s="8">
        <f>ROUND(F12*Kostenarten!$G$13,2)</f>
        <v/>
      </c>
      <c r="I12" s="8">
        <f>G12-H12</f>
        <v/>
      </c>
      <c r="J12" s="8" t="n">
        <v>295</v>
      </c>
      <c r="K12" s="8">
        <f>J12*12</f>
        <v/>
      </c>
      <c r="L12" s="8">
        <f>G12-K12</f>
        <v/>
      </c>
    </row>
    <row r="13">
      <c r="A13" s="9" t="n"/>
      <c r="B13" s="9" t="inlineStr">
        <is>
          <t>Gesamt / WEG</t>
        </is>
      </c>
      <c r="C13" s="9" t="n"/>
      <c r="D13" s="13">
        <f>SUM(D3:D12)</f>
        <v/>
      </c>
      <c r="E13" s="13">
        <f>SUM(E3:E12)</f>
        <v/>
      </c>
      <c r="F13" s="14">
        <f>SUM(F3:F12)</f>
        <v/>
      </c>
      <c r="G13" s="10">
        <f>SUM(G3:G12)</f>
        <v/>
      </c>
      <c r="H13" s="10">
        <f>SUM(H3:H12)</f>
        <v/>
      </c>
      <c r="I13" s="10">
        <f>SUM(I3:I12)</f>
        <v/>
      </c>
      <c r="J13" s="10">
        <f>SUM(J3:J12)</f>
        <v/>
      </c>
      <c r="K13" s="10">
        <f>SUM(K3:K12)</f>
        <v/>
      </c>
      <c r="L13" s="10">
        <f>SUM(L3:L12)</f>
        <v/>
      </c>
    </row>
  </sheetData>
  <mergeCells count="1">
    <mergeCell ref="A1:L1"/>
  </mergeCells>
  <conditionalFormatting sqref="L3:L12">
    <cfRule type="expression" priority="1" dxfId="1" stopIfTrue="1">
      <formula>L3&gt;0</formula>
    </cfRule>
    <cfRule type="expression" priority="2" dxfId="2" stopIfTrue="1">
      <formula>L3&lt;0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42" customWidth="1" min="1" max="1"/>
    <col width="20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 ht="26" customHeight="1">
      <c r="A1" s="1" t="inlineStr">
        <is>
          <t>Übersicht und Auswertung - WEG Hausgeldabrechnung 2026</t>
        </is>
      </c>
    </row>
    <row r="2"/>
    <row r="3">
      <c r="A3" s="2" t="inlineStr">
        <is>
          <t>Kennzahl</t>
        </is>
      </c>
      <c r="B3" s="2" t="inlineStr">
        <is>
          <t>Wert</t>
        </is>
      </c>
    </row>
    <row r="4">
      <c r="A4" s="7" t="inlineStr">
        <is>
          <t>Gesamtkosten WEG (Jahr)</t>
        </is>
      </c>
      <c r="B4" s="8">
        <f>Kostenarten!D13</f>
        <v/>
      </c>
    </row>
    <row r="5">
      <c r="A5" s="4" t="inlineStr">
        <is>
          <t>davon umlagefähig auf Mieter</t>
        </is>
      </c>
      <c r="B5" s="5">
        <f>Kostenarten!G13</f>
        <v/>
      </c>
    </row>
    <row r="6">
      <c r="A6" s="7" t="inlineStr">
        <is>
          <t>davon nicht umlagefähig (Vermieteranteil)</t>
        </is>
      </c>
      <c r="B6" s="8">
        <f>Kostenarten!H13</f>
        <v/>
      </c>
    </row>
    <row r="7">
      <c r="A7" s="4" t="inlineStr">
        <is>
          <t>Anzahl Einheiten</t>
        </is>
      </c>
      <c r="B7" s="15">
        <f>COUNTA(Einheiten!B3:B12)</f>
        <v/>
      </c>
    </row>
    <row r="8">
      <c r="A8" s="7" t="inlineStr">
        <is>
          <t>Summe Hausgeld-Vorauszahlungen (Jahr)</t>
        </is>
      </c>
      <c r="B8" s="8">
        <f>Einheiten!K13</f>
        <v/>
      </c>
    </row>
    <row r="9">
      <c r="A9" s="4" t="inlineStr">
        <is>
          <t>Summe Nachzahlung(+)/Guthaben(-)</t>
        </is>
      </c>
      <c r="B9" s="5">
        <f>Einheiten!L13</f>
        <v/>
      </c>
    </row>
    <row r="10">
      <c r="A10" s="7" t="inlineStr">
        <is>
          <t>Durchschnittliche Kosten je m² Wohnfläche</t>
        </is>
      </c>
      <c r="B10" s="8">
        <f>IFERROR(Kostenarten!D13/Einheiten!D13,0)</f>
        <v/>
      </c>
    </row>
    <row r="11"/>
    <row r="12">
      <c r="A12" s="16" t="inlineStr">
        <is>
          <t>Kostenverteilung nach Kategorie</t>
        </is>
      </c>
    </row>
    <row r="13">
      <c r="A13" s="2" t="inlineStr">
        <is>
          <t>Kategorie</t>
        </is>
      </c>
      <c r="B13" s="2" t="inlineStr">
        <is>
          <t>Betrag</t>
        </is>
      </c>
    </row>
    <row r="14">
      <c r="A14" s="4" t="inlineStr">
        <is>
          <t>Betriebskosten</t>
        </is>
      </c>
      <c r="B14" s="5">
        <f>SUMIF(Kostenarten!$C$3:$C$12,A14,Kostenarten!$D$3:$D$12)</f>
        <v/>
      </c>
    </row>
    <row r="15">
      <c r="A15" s="7" t="inlineStr">
        <is>
          <t>Verwaltungskosten</t>
        </is>
      </c>
      <c r="B15" s="8">
        <f>SUMIF(Kostenarten!$C$3:$C$12,A15,Kostenarten!$D$3:$D$12)</f>
        <v/>
      </c>
    </row>
    <row r="16">
      <c r="A16" s="4" t="inlineStr">
        <is>
          <t>Rücklage</t>
        </is>
      </c>
      <c r="B16" s="5">
        <f>SUMIF(Kostenarten!$C$3:$C$12,A16,Kostenarten!$D$3:$D$12)</f>
        <v/>
      </c>
    </row>
    <row r="17"/>
    <row r="18">
      <c r="A18" s="16" t="inlineStr">
        <is>
          <t>Kostenanteil je Eigentümer</t>
        </is>
      </c>
    </row>
    <row r="19">
      <c r="A19" s="2" t="inlineStr">
        <is>
          <t>Eigentümer</t>
        </is>
      </c>
      <c r="B19" s="2" t="inlineStr">
        <is>
          <t>Gesamtkosten-Anteil</t>
        </is>
      </c>
    </row>
    <row r="20">
      <c r="A20" s="4">
        <f>Einheiten!B3</f>
        <v/>
      </c>
      <c r="B20" s="5">
        <f>Einheiten!G3</f>
        <v/>
      </c>
    </row>
    <row r="21">
      <c r="A21" s="7">
        <f>Einheiten!B4</f>
        <v/>
      </c>
      <c r="B21" s="8">
        <f>Einheiten!G4</f>
        <v/>
      </c>
    </row>
    <row r="22">
      <c r="A22" s="4">
        <f>Einheiten!B5</f>
        <v/>
      </c>
      <c r="B22" s="5">
        <f>Einheiten!G5</f>
        <v/>
      </c>
    </row>
    <row r="23">
      <c r="A23" s="7">
        <f>Einheiten!B6</f>
        <v/>
      </c>
      <c r="B23" s="8">
        <f>Einheiten!G6</f>
        <v/>
      </c>
    </row>
    <row r="24">
      <c r="A24" s="4">
        <f>Einheiten!B7</f>
        <v/>
      </c>
      <c r="B24" s="5">
        <f>Einheiten!G7</f>
        <v/>
      </c>
    </row>
    <row r="25">
      <c r="A25" s="7">
        <f>Einheiten!B8</f>
        <v/>
      </c>
      <c r="B25" s="8">
        <f>Einheiten!G8</f>
        <v/>
      </c>
    </row>
    <row r="26">
      <c r="A26" s="4">
        <f>Einheiten!B9</f>
        <v/>
      </c>
      <c r="B26" s="5">
        <f>Einheiten!G9</f>
        <v/>
      </c>
    </row>
    <row r="27">
      <c r="A27" s="7">
        <f>Einheiten!B10</f>
        <v/>
      </c>
      <c r="B27" s="8">
        <f>Einheiten!G10</f>
        <v/>
      </c>
    </row>
    <row r="28">
      <c r="A28" s="4">
        <f>Einheiten!B11</f>
        <v/>
      </c>
      <c r="B28" s="5">
        <f>Einheiten!G11</f>
        <v/>
      </c>
    </row>
    <row r="29">
      <c r="A29" s="7">
        <f>Einheiten!B12</f>
        <v/>
      </c>
      <c r="B29" s="8">
        <f>Einheiten!G12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selection activeCell="A1" sqref="A1"/>
    </sheetView>
  </sheetViews>
  <sheetFormatPr baseColWidth="8" defaultRowHeight="15"/>
  <cols>
    <col width="100" customWidth="1" min="1" max="1"/>
    <col width="20" customWidth="1" min="2" max="2"/>
  </cols>
  <sheetData>
    <row r="1" ht="26" customHeight="1">
      <c r="A1" s="1" t="inlineStr">
        <is>
          <t>Anleitung zur Vorlage: Hausgeldabrechnung WEG</t>
        </is>
      </c>
    </row>
    <row r="2"/>
    <row r="3">
      <c r="A3" s="17" t="inlineStr">
        <is>
          <t>Allgemein</t>
        </is>
      </c>
    </row>
    <row r="4">
      <c r="A4" s="18" t="inlineStr">
        <is>
          <t>Diese Arbeitsmappe unterstützt WEG-Verwalter und Eigentümer bei der Erstellung der jährlichen</t>
        </is>
      </c>
    </row>
    <row r="5">
      <c r="A5" s="18" t="inlineStr">
        <is>
          <t>Hausgeldabrechnung nach § 28 WEG. Sie besteht aus vier Arbeitsblättern, die aufeinander aufbauen.</t>
        </is>
      </c>
    </row>
    <row r="6">
      <c r="A6" s="18" t="inlineStr"/>
    </row>
    <row r="7">
      <c r="A7" s="18" t="inlineStr">
        <is>
          <t>1. Kostenarten: Hier erfassen Sie alle im Abrechnungsjahr angefallenen Kosten der Wohnungs-</t>
        </is>
      </c>
    </row>
    <row r="8">
      <c r="A8" s="18" t="inlineStr">
        <is>
          <t>eigentümergemeinschaft (z. B. Grundsteuer, Heizung, Hausmeister, Verwaltervergütung, Rücklage).</t>
        </is>
      </c>
    </row>
    <row r="9">
      <c r="A9" s="18" t="inlineStr">
        <is>
          <t>Tragen Sie den Gesamtbetrag, den Verteilerschlüssel sowie die Umlagefähigkeit auf Mieter ein.</t>
        </is>
      </c>
    </row>
    <row r="10">
      <c r="A10" s="18" t="inlineStr">
        <is>
          <t>Gelb hinterlegte Zellen sind Eingabefelder. Spalte G und H werden automatisch berechnet.</t>
        </is>
      </c>
    </row>
    <row r="11">
      <c r="A11" s="18" t="inlineStr"/>
    </row>
    <row r="12">
      <c r="A12" s="18" t="inlineStr">
        <is>
          <t>2. Einheiten: Hier listen Sie alle Wohnungseigentumseinheiten mit Eigentümer, Wohnfläche und</t>
        </is>
      </c>
    </row>
    <row r="13">
      <c r="A13" s="18" t="inlineStr">
        <is>
          <t>Miteigentumsanteilen (MEA) auf. Die Verteilung der Gesamtkosten erfolgt automatisch anhand des</t>
        </is>
      </c>
    </row>
    <row r="14">
      <c r="A14" s="18" t="inlineStr">
        <is>
          <t>MEA-Anteils jeder Einheit. Zusätzlich wird die geleistete Hausgeld-Vorauszahlung mit dem</t>
        </is>
      </c>
    </row>
    <row r="15">
      <c r="A15" s="18" t="inlineStr">
        <is>
          <t>tatsächlichen Kostenanteil verglichen, um Nachzahlungen oder Guthaben zu ermitteln.</t>
        </is>
      </c>
    </row>
    <row r="16">
      <c r="A16" s="18" t="inlineStr"/>
    </row>
    <row r="17">
      <c r="A17" s="18" t="inlineStr">
        <is>
          <t>3. Übersicht: Dieses Blatt fasst die wichtigsten Kennzahlen zusammen und visualisiert die</t>
        </is>
      </c>
    </row>
    <row r="18">
      <c r="A18" s="18" t="inlineStr">
        <is>
          <t>Kostenverteilung nach Kategorie (Kreisdiagramm) sowie den Kostenanteil je Eigentümer</t>
        </is>
      </c>
    </row>
    <row r="19">
      <c r="A19" s="18" t="inlineStr">
        <is>
          <t>(Balkendiagramm). Es dient als Management-Zusammenfassung für die Eigentümerversammlung.</t>
        </is>
      </c>
    </row>
    <row r="20">
      <c r="A20" s="18" t="inlineStr"/>
    </row>
    <row r="21">
      <c r="A21" s="18" t="inlineStr">
        <is>
          <t>Hinweise zur Nutzung:</t>
        </is>
      </c>
    </row>
    <row r="22">
      <c r="A22" s="18" t="inlineStr">
        <is>
          <t>- Passen Sie die Beträge in Spalte D des Blattes 'Kostenarten' an die tatsächlichen Rechnungen an.</t>
        </is>
      </c>
    </row>
    <row r="23">
      <c r="A23" s="18" t="inlineStr">
        <is>
          <t>- Passen Sie die MEA-Werte und Vorauszahlungen im Blatt 'Einheiten' an den Teilungsplan an.</t>
        </is>
      </c>
    </row>
    <row r="24">
      <c r="A24" s="18" t="inlineStr">
        <is>
          <t>- Rote Werte in Spalte 'Nachzahlung/Guthaben' bedeuten eine Nachzahlung des Eigentümers,</t>
        </is>
      </c>
    </row>
    <row r="25">
      <c r="A25" s="18" t="inlineStr">
        <is>
          <t xml:space="preserve">  grüne Werte bedeuten ein Guthaben zugunsten des Eigentümers.</t>
        </is>
      </c>
    </row>
    <row r="26">
      <c r="A26" s="18" t="inlineStr">
        <is>
          <t>- Nicht umlagefähige Kosten (z. B. Verwaltervergütung, Instandhaltungsrücklage) verbleiben</t>
        </is>
      </c>
    </row>
    <row r="27">
      <c r="A27" s="18" t="inlineStr">
        <is>
          <t xml:space="preserve">  gemäß Betriebskostenverordnung (BetrKV) beim Eigentümer und dürfen nicht auf den Mieter</t>
        </is>
      </c>
    </row>
    <row r="28">
      <c r="A28" s="18" t="inlineStr">
        <is>
          <t xml:space="preserve">  umgelegt werden.</t>
        </is>
      </c>
    </row>
    <row r="29">
      <c r="A29" s="18" t="inlineStr">
        <is>
          <t>- Alle Formeln sind mit IFERROR abgesichert und aktualisieren sich automatisch bei Änderungen.</t>
        </is>
      </c>
    </row>
  </sheetData>
  <mergeCells count="28">
    <mergeCell ref="A1:B1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2026-07-21T17:03:44Z</dcterms:created>
  <dcterms:modified xmlns:dcterms="http://purl.org/dc/terms/" xmlns:xsi="http://www.w3.org/2001/XMLSchema-instance" xsi:type="dcterms:W3CDTF">2026-07-21T17:03:44Z</dcterms:modified>
</cp:coreProperties>
</file>