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ausgeldzahlungen" sheetId="1" state="visible" r:id="rId1"/>
    <sheet xmlns:r="http://schemas.openxmlformats.org/officeDocument/2006/relationships" name="Stammdaten" sheetId="2" state="visible" r:id="rId2"/>
    <sheet xmlns:r="http://schemas.openxmlformats.org/officeDocument/2006/relationships" name="Dashboard"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quot;€&quot;"/>
  </numFmts>
  <fonts count="5">
    <font>
      <name val="Calibri"/>
      <family val="2"/>
      <color theme="1"/>
      <sz val="11"/>
      <scheme val="minor"/>
    </font>
    <font>
      <b val="1"/>
      <color rgb="00FFFFFF"/>
      <sz val="14"/>
    </font>
    <font>
      <b val="1"/>
      <color rgb="00FFFFFF"/>
      <sz val="11"/>
    </font>
    <font>
      <b val="1"/>
    </font>
    <font>
      <b val="1"/>
      <color rgb="00C8102E"/>
      <sz val="12"/>
    </font>
  </fonts>
  <fills count="6">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E2E8F0"/>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wrapText="1"/>
    </xf>
    <xf numFmtId="0" fontId="0" fillId="0" borderId="1" applyAlignment="1" pivotButton="0" quotePrefix="0" xfId="0">
      <alignment horizontal="left" vertical="center"/>
    </xf>
    <xf numFmtId="0" fontId="0" fillId="3" borderId="1" applyAlignment="1" pivotButton="0" quotePrefix="0" xfId="0">
      <alignment horizontal="left" vertical="center"/>
    </xf>
    <xf numFmtId="0" fontId="0" fillId="0" borderId="1" applyAlignment="1" pivotButton="0" quotePrefix="0" xfId="0">
      <alignment horizontal="center" vertical="center"/>
    </xf>
    <xf numFmtId="164" fontId="0" fillId="3" borderId="1" applyAlignment="1" pivotButton="0" quotePrefix="0" xfId="0">
      <alignment horizontal="center" vertical="center"/>
    </xf>
    <xf numFmtId="165" fontId="0" fillId="0" borderId="1" applyAlignment="1" pivotButton="0" quotePrefix="0" xfId="0">
      <alignment horizontal="right" vertical="center"/>
    </xf>
    <xf numFmtId="165" fontId="0" fillId="3" borderId="1" applyAlignment="1" pivotButton="0" quotePrefix="0" xfId="0">
      <alignment horizontal="right" vertical="center"/>
    </xf>
    <xf numFmtId="0" fontId="0" fillId="4" borderId="1" applyAlignment="1" pivotButton="0" quotePrefix="0" xfId="0">
      <alignment horizontal="left" vertical="center"/>
    </xf>
    <xf numFmtId="0" fontId="0" fillId="4" borderId="1" applyAlignment="1" pivotButton="0" quotePrefix="0" xfId="0">
      <alignment horizontal="center" vertical="center"/>
    </xf>
    <xf numFmtId="165" fontId="0" fillId="4" borderId="1" applyAlignment="1" pivotButton="0" quotePrefix="0" xfId="0">
      <alignment horizontal="right" vertical="center"/>
    </xf>
    <xf numFmtId="0" fontId="0" fillId="5" borderId="1" pivotButton="0" quotePrefix="0" xfId="0"/>
    <xf numFmtId="0" fontId="3" fillId="5" borderId="1" pivotButton="0" quotePrefix="0" xfId="0"/>
    <xf numFmtId="165" fontId="3" fillId="5" borderId="1" applyAlignment="1" pivotButton="0" quotePrefix="0" xfId="0">
      <alignment horizontal="right" vertical="center"/>
    </xf>
    <xf numFmtId="10" fontId="0" fillId="3" borderId="1" applyAlignment="1" pivotButton="0" quotePrefix="0" xfId="0">
      <alignment horizontal="center" vertical="center"/>
    </xf>
    <xf numFmtId="0" fontId="4" fillId="0" borderId="0" pivotButton="0" quotePrefix="0" xfId="0"/>
    <xf numFmtId="0" fontId="3" fillId="0" borderId="1" pivotButton="0" quotePrefix="0" xfId="0"/>
    <xf numFmtId="165" fontId="3" fillId="0" borderId="1" applyAlignment="1" pivotButton="0" quotePrefix="0" xfId="0">
      <alignment horizontal="right" vertical="center"/>
    </xf>
    <xf numFmtId="0" fontId="3" fillId="4" borderId="1" pivotButton="0" quotePrefix="0" xfId="0"/>
    <xf numFmtId="1" fontId="3" fillId="0" borderId="1" applyAlignment="1" pivotButton="0" quotePrefix="0" xfId="0">
      <alignment horizontal="right" vertical="center"/>
    </xf>
    <xf numFmtId="10" fontId="3" fillId="0" borderId="1" applyAlignment="1" pivotButton="0" quotePrefix="0" xfId="0">
      <alignment horizontal="right" vertical="center"/>
    </xf>
    <xf numFmtId="0" fontId="2" fillId="2" borderId="1" applyAlignment="1" pivotButton="0" quotePrefix="0" xfId="0">
      <alignment horizontal="center" vertical="center"/>
    </xf>
    <xf numFmtId="0" fontId="2" fillId="2" borderId="1" pivotButton="0" quotePrefix="0" xfId="0"/>
    <xf numFmtId="0" fontId="0" fillId="0" borderId="1" pivotButton="0" quotePrefix="0" xfId="0"/>
    <xf numFmtId="0" fontId="0" fillId="4" borderId="1" pivotButton="0" quotePrefix="0" xfId="0"/>
    <xf numFmtId="0" fontId="0" fillId="0" borderId="0" applyAlignment="1" pivotButton="0" quotePrefix="0" xfId="0">
      <alignment vertical="top" wrapText="1"/>
    </xf>
    <xf numFmtId="164" fontId="0" fillId="3" borderId="1" applyAlignment="1" pivotButton="0" quotePrefix="0" xfId="0">
      <alignment horizontal="center" vertical="center"/>
    </xf>
    <xf numFmtId="165" fontId="0" fillId="0" borderId="1" applyAlignment="1" pivotButton="0" quotePrefix="0" xfId="0">
      <alignment horizontal="right" vertical="center"/>
    </xf>
    <xf numFmtId="165" fontId="0" fillId="3" borderId="1" applyAlignment="1" pivotButton="0" quotePrefix="0" xfId="0">
      <alignment horizontal="right" vertical="center"/>
    </xf>
    <xf numFmtId="165" fontId="0" fillId="4" borderId="1" applyAlignment="1" pivotButton="0" quotePrefix="0" xfId="0">
      <alignment horizontal="right" vertical="center"/>
    </xf>
    <xf numFmtId="165" fontId="3" fillId="5" borderId="1" applyAlignment="1" pivotButton="0" quotePrefix="0" xfId="0">
      <alignment horizontal="right" vertical="center"/>
    </xf>
    <xf numFmtId="165" fontId="3" fillId="0" borderId="1" applyAlignment="1" pivotButton="0" quotePrefix="0" xfId="0">
      <alignment horizontal="right" vertical="center"/>
    </xf>
  </cellXfs>
  <cellStyles count="1">
    <cellStyle name="Normal" xfId="0" builtinId="0" hidden="0"/>
  </cellStyles>
  <dxfs count="2">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Hausgeld-Soll und Zahlungseingang je Eigentümer</a:t>
            </a:r>
          </a:p>
        </rich>
      </tx>
    </title>
    <plotArea>
      <barChart>
        <barDir val="col"/>
        <grouping val="clustered"/>
        <ser>
          <idx val="0"/>
          <order val="0"/>
          <tx>
            <strRef>
              <f>'Dashboard'!B15</f>
            </strRef>
          </tx>
          <spPr>
            <a:solidFill xmlns:a="http://schemas.openxmlformats.org/drawingml/2006/main">
              <a:srgbClr val="0F766E"/>
            </a:solidFill>
            <a:ln xmlns:a="http://schemas.openxmlformats.org/drawingml/2006/main">
              <a:prstDash val="solid"/>
            </a:ln>
          </spPr>
          <cat>
            <numRef>
              <f>'Dashboard'!$A$16:$A$24</f>
            </numRef>
          </cat>
          <val>
            <numRef>
              <f>'Dashboard'!$B$16:$B$24</f>
            </numRef>
          </val>
        </ser>
        <ser>
          <idx val="1"/>
          <order val="1"/>
          <tx>
            <strRef>
              <f>'Dashboard'!C15</f>
            </strRef>
          </tx>
          <spPr>
            <a:solidFill xmlns:a="http://schemas.openxmlformats.org/drawingml/2006/main">
              <a:srgbClr val="22C55E"/>
            </a:solidFill>
            <a:ln xmlns:a="http://schemas.openxmlformats.org/drawingml/2006/main">
              <a:prstDash val="solid"/>
            </a:ln>
          </spPr>
          <cat>
            <numRef>
              <f>'Dashboard'!$A$16:$A$24</f>
            </numRef>
          </cat>
          <val>
            <numRef>
              <f>'Dashboard'!$C$16:$C$24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Eigentümer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Betrag in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Verteilung der Hausgeldvorauszahlung</a:t>
            </a:r>
          </a:p>
        </rich>
      </tx>
    </title>
    <plotArea>
      <pieChart>
        <varyColors val="1"/>
        <ser>
          <idx val="0"/>
          <order val="0"/>
          <spPr>
            <a:ln xmlns:a="http://schemas.openxmlformats.org/drawingml/2006/main">
              <a:prstDash val="solid"/>
            </a:ln>
          </spPr>
          <cat>
            <numRef>
              <f>'Dashboard'!$F$15:$F$17</f>
            </numRef>
          </cat>
          <val>
            <numRef>
              <f>'Dashboard'!$G$15:$G$17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Offene Beträge nach Eigentümer</a:t>
            </a:r>
          </a:p>
        </rich>
      </tx>
    </title>
    <plotArea>
      <barChart>
        <barDir val="bar"/>
        <grouping val="clustered"/>
        <ser>
          <idx val="0"/>
          <order val="0"/>
          <tx>
            <strRef>
              <f>'Dashboard'!D15</f>
            </strRef>
          </tx>
          <spPr>
            <a:solidFill xmlns:a="http://schemas.openxmlformats.org/drawingml/2006/main">
              <a:srgbClr val="DC2626"/>
            </a:solidFill>
            <a:ln xmlns:a="http://schemas.openxmlformats.org/drawingml/2006/main">
              <a:prstDash val="solid"/>
            </a:ln>
          </spPr>
          <cat>
            <numRef>
              <f>'Dashboard'!$A$16:$A$24</f>
            </numRef>
          </cat>
          <val>
            <numRef>
              <f>'Dashboard'!$D$16:$D$24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25</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25</row>
      <rowOff>0</rowOff>
    </from>
    <ext cx="39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45</row>
      <rowOff>0</rowOff>
    </from>
    <ext cx="504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2"/>
  <sheetViews>
    <sheetView workbookViewId="0">
      <pane ySplit="2" topLeftCell="A3" activePane="bottomLeft" state="frozen"/>
      <selection pane="bottomLeft" activeCell="A1" sqref="A1"/>
    </sheetView>
  </sheetViews>
  <sheetFormatPr baseColWidth="8" defaultRowHeight="15"/>
  <cols>
    <col width="11" customWidth="1" min="1" max="1"/>
    <col width="18" customWidth="1" min="2" max="2"/>
    <col width="18" customWidth="1" min="3" max="3"/>
    <col width="17" customWidth="1" min="4" max="4"/>
    <col width="10" customWidth="1" min="5" max="5"/>
    <col width="12" customWidth="1" min="6" max="6"/>
    <col width="15" customWidth="1" min="7" max="7"/>
    <col width="12" customWidth="1" min="8" max="8"/>
    <col width="14" customWidth="1" min="9" max="9"/>
    <col width="14" customWidth="1" min="10" max="10"/>
    <col width="18" customWidth="1" min="11" max="11"/>
    <col width="16" customWidth="1" min="12" max="12"/>
    <col width="18" customWidth="1" min="13" max="13"/>
    <col width="20" customWidth="1" min="14" max="14"/>
    <col width="14" customWidth="1" min="15" max="15"/>
    <col width="14" customWidth="1" min="16" max="16"/>
    <col width="28" customWidth="1" min="17" max="17"/>
  </cols>
  <sheetData>
    <row r="1" ht="26" customHeight="1">
      <c r="A1" s="1" t="inlineStr">
        <is>
          <t>Hausgeld-Vorauszahlungen der Eigentümer – Abrechnungsjahr 2026</t>
        </is>
      </c>
    </row>
    <row r="2" ht="32" customHeight="1">
      <c r="A2" s="2" t="inlineStr">
        <is>
          <t>Zahlungs-ID</t>
        </is>
      </c>
      <c r="B2" s="2" t="inlineStr">
        <is>
          <t>Eigentümer</t>
        </is>
      </c>
      <c r="C2" s="2" t="inlineStr">
        <is>
          <t>Objektadresse</t>
        </is>
      </c>
      <c r="D2" s="2" t="inlineStr">
        <is>
          <t>Stadt</t>
        </is>
      </c>
      <c r="E2" s="2" t="inlineStr">
        <is>
          <t>Einheit</t>
        </is>
      </c>
      <c r="F2" s="2" t="inlineStr">
        <is>
          <t>Wohnfläche m²</t>
        </is>
      </c>
      <c r="G2" s="2" t="inlineStr">
        <is>
          <t>Abrechnungsmonat</t>
        </is>
      </c>
      <c r="H2" s="2" t="inlineStr">
        <is>
          <t>Fälligkeit</t>
        </is>
      </c>
      <c r="I2" s="2" t="inlineStr">
        <is>
          <t>Zahlungseingang</t>
        </is>
      </c>
      <c r="J2" s="2" t="inlineStr">
        <is>
          <t>Hausgeld-Soll</t>
        </is>
      </c>
      <c r="K2" s="2" t="inlineStr">
        <is>
          <t>Zahlungseingang Betrag</t>
        </is>
      </c>
      <c r="L2" s="2" t="inlineStr">
        <is>
          <t>Umlagefähiger Anteil</t>
        </is>
      </c>
      <c r="M2" s="2" t="inlineStr">
        <is>
          <t>Nicht umlagefähiger Anteil</t>
        </is>
      </c>
      <c r="N2" s="2" t="inlineStr">
        <is>
          <t>Instandhaltungsrücklage</t>
        </is>
      </c>
      <c r="O2" s="2" t="inlineStr">
        <is>
          <t>Zahlungsstatus</t>
        </is>
      </c>
      <c r="P2" s="2" t="inlineStr">
        <is>
          <t>Offener Betrag</t>
        </is>
      </c>
      <c r="Q2" s="2" t="inlineStr">
        <is>
          <t>Bemerkung</t>
        </is>
      </c>
    </row>
    <row r="3">
      <c r="A3" s="3" t="n">
        <v>1</v>
      </c>
      <c r="B3" s="4" t="inlineStr">
        <is>
          <t>Thomas Becker</t>
        </is>
      </c>
      <c r="C3" s="4" t="inlineStr">
        <is>
          <t>Hauptstraße 12</t>
        </is>
      </c>
      <c r="D3" s="3" t="inlineStr">
        <is>
          <t>Berlin</t>
        </is>
      </c>
      <c r="E3" s="4" t="inlineStr">
        <is>
          <t>Einheit 1</t>
        </is>
      </c>
      <c r="F3" s="5" t="n">
        <v>78</v>
      </c>
      <c r="G3" s="4" t="inlineStr">
        <is>
          <t>Januar 2026</t>
        </is>
      </c>
      <c r="H3" s="27" t="n">
        <v>46027</v>
      </c>
      <c r="I3" s="27" t="n">
        <v>46026</v>
      </c>
      <c r="J3" s="28" t="n">
        <v>420</v>
      </c>
      <c r="K3" s="29" t="n">
        <v>420</v>
      </c>
      <c r="L3" s="28">
        <f>IFERROR(VLOOKUP(C3,Stammdaten!$A$3:$F$12,5,FALSE)*J3,0)</f>
        <v/>
      </c>
      <c r="M3" s="28">
        <f>J3-L3-N3</f>
        <v/>
      </c>
      <c r="N3" s="28" t="n">
        <v>60</v>
      </c>
      <c r="O3" s="5">
        <f>IF(K3&gt;=J3,"Bezahlt",IF(K3=0,"Offen","Teilzahlung"))</f>
        <v/>
      </c>
      <c r="P3" s="28">
        <f>MAX(0,J3-K3)</f>
        <v/>
      </c>
      <c r="Q3" s="4" t="inlineStr">
        <is>
          <t>Pünktlich per Dauerauftrag</t>
        </is>
      </c>
    </row>
    <row r="4">
      <c r="A4" s="9" t="n">
        <v>2</v>
      </c>
      <c r="B4" s="4" t="inlineStr">
        <is>
          <t>Sabine Müller</t>
        </is>
      </c>
      <c r="C4" s="4" t="inlineStr">
        <is>
          <t>Lindenallee 7</t>
        </is>
      </c>
      <c r="D4" s="9" t="inlineStr">
        <is>
          <t>München</t>
        </is>
      </c>
      <c r="E4" s="4" t="inlineStr">
        <is>
          <t>Einheit 2</t>
        </is>
      </c>
      <c r="F4" s="10" t="n">
        <v>64</v>
      </c>
      <c r="G4" s="4" t="inlineStr">
        <is>
          <t>Februar 2026</t>
        </is>
      </c>
      <c r="H4" s="27" t="n">
        <v>46058</v>
      </c>
      <c r="I4" s="27" t="n">
        <v>46056</v>
      </c>
      <c r="J4" s="30" t="n">
        <v>355</v>
      </c>
      <c r="K4" s="29" t="n">
        <v>355</v>
      </c>
      <c r="L4" s="30">
        <f>IFERROR(VLOOKUP(C4,Stammdaten!$A$3:$F$12,5,FALSE)*J4,0)</f>
        <v/>
      </c>
      <c r="M4" s="30">
        <f>J4-L4-N4</f>
        <v/>
      </c>
      <c r="N4" s="30" t="n">
        <v>48</v>
      </c>
      <c r="O4" s="10">
        <f>IF(K4&gt;=J4,"Bezahlt",IF(K4=0,"Offen","Teilzahlung"))</f>
        <v/>
      </c>
      <c r="P4" s="30">
        <f>MAX(0,J4-K4)</f>
        <v/>
      </c>
      <c r="Q4" s="4" t="inlineStr">
        <is>
          <t>Bezahlt</t>
        </is>
      </c>
    </row>
    <row r="5">
      <c r="A5" s="3" t="n">
        <v>3</v>
      </c>
      <c r="B5" s="4" t="inlineStr">
        <is>
          <t>Andreas Schneider</t>
        </is>
      </c>
      <c r="C5" s="4" t="inlineStr">
        <is>
          <t>Goethestraße 45</t>
        </is>
      </c>
      <c r="D5" s="3" t="inlineStr">
        <is>
          <t>Hamburg</t>
        </is>
      </c>
      <c r="E5" s="4" t="inlineStr">
        <is>
          <t>Einheit 3</t>
        </is>
      </c>
      <c r="F5" s="5" t="n">
        <v>92</v>
      </c>
      <c r="G5" s="4" t="inlineStr">
        <is>
          <t>März 2026</t>
        </is>
      </c>
      <c r="H5" s="27" t="n">
        <v>46086</v>
      </c>
      <c r="I5" s="27" t="n">
        <v>46093</v>
      </c>
      <c r="J5" s="28" t="n">
        <v>510</v>
      </c>
      <c r="K5" s="29" t="n">
        <v>510</v>
      </c>
      <c r="L5" s="28">
        <f>IFERROR(VLOOKUP(C5,Stammdaten!$A$3:$F$12,5,FALSE)*J5,0)</f>
        <v/>
      </c>
      <c r="M5" s="28">
        <f>J5-L5-N5</f>
        <v/>
      </c>
      <c r="N5" s="28" t="n">
        <v>72</v>
      </c>
      <c r="O5" s="5">
        <f>IF(K5&gt;=J5,"Bezahlt",IF(K5=0,"Offen","Teilzahlung"))</f>
        <v/>
      </c>
      <c r="P5" s="28">
        <f>MAX(0,J5-K5)</f>
        <v/>
      </c>
      <c r="Q5" s="4" t="inlineStr">
        <is>
          <t>Verspäteter Zahlungseingang</t>
        </is>
      </c>
    </row>
    <row r="6">
      <c r="A6" s="9" t="n">
        <v>4</v>
      </c>
      <c r="B6" s="4" t="inlineStr">
        <is>
          <t>Petra Wagner</t>
        </is>
      </c>
      <c r="C6" s="4" t="inlineStr">
        <is>
          <t>Bahnhofstraße 18</t>
        </is>
      </c>
      <c r="D6" s="9" t="inlineStr">
        <is>
          <t>Köln</t>
        </is>
      </c>
      <c r="E6" s="4" t="inlineStr">
        <is>
          <t>Einheit 4</t>
        </is>
      </c>
      <c r="F6" s="10" t="n">
        <v>71</v>
      </c>
      <c r="G6" s="4" t="inlineStr">
        <is>
          <t>April 2026</t>
        </is>
      </c>
      <c r="H6" s="27" t="n">
        <v>46117</v>
      </c>
      <c r="I6" s="27" t="n">
        <v>46132</v>
      </c>
      <c r="J6" s="30" t="n">
        <v>390</v>
      </c>
      <c r="K6" s="29" t="n">
        <v>200</v>
      </c>
      <c r="L6" s="30">
        <f>IFERROR(VLOOKUP(C6,Stammdaten!$A$3:$F$12,5,FALSE)*J6,0)</f>
        <v/>
      </c>
      <c r="M6" s="30">
        <f>J6-L6-N6</f>
        <v/>
      </c>
      <c r="N6" s="30" t="n">
        <v>52</v>
      </c>
      <c r="O6" s="10">
        <f>IF(K6&gt;=J6,"Bezahlt",IF(K6=0,"Offen","Teilzahlung"))</f>
        <v/>
      </c>
      <c r="P6" s="30">
        <f>MAX(0,J6-K6)</f>
        <v/>
      </c>
      <c r="Q6" s="4" t="inlineStr">
        <is>
          <t>Teilzahlung – Rest vereinbart</t>
        </is>
      </c>
    </row>
    <row r="7">
      <c r="A7" s="3" t="n">
        <v>5</v>
      </c>
      <c r="B7" s="4" t="inlineStr">
        <is>
          <t>Michael Hoffmann</t>
        </is>
      </c>
      <c r="C7" s="4" t="inlineStr">
        <is>
          <t>Parkweg 6</t>
        </is>
      </c>
      <c r="D7" s="3" t="inlineStr">
        <is>
          <t>Frankfurt am Main</t>
        </is>
      </c>
      <c r="E7" s="4" t="inlineStr">
        <is>
          <t>Einheit 5</t>
        </is>
      </c>
      <c r="F7" s="5" t="n">
        <v>83</v>
      </c>
      <c r="G7" s="4" t="inlineStr">
        <is>
          <t>Mai 2026</t>
        </is>
      </c>
      <c r="H7" s="27" t="n">
        <v>46147</v>
      </c>
      <c r="I7" s="27" t="n">
        <v>46144</v>
      </c>
      <c r="J7" s="28" t="n">
        <v>465</v>
      </c>
      <c r="K7" s="29" t="n">
        <v>465</v>
      </c>
      <c r="L7" s="28">
        <f>IFERROR(VLOOKUP(C7,Stammdaten!$A$3:$F$12,5,FALSE)*J7,0)</f>
        <v/>
      </c>
      <c r="M7" s="28">
        <f>J7-L7-N7</f>
        <v/>
      </c>
      <c r="N7" s="28" t="n">
        <v>64</v>
      </c>
      <c r="O7" s="5">
        <f>IF(K7&gt;=J7,"Bezahlt",IF(K7=0,"Offen","Teilzahlung"))</f>
        <v/>
      </c>
      <c r="P7" s="28">
        <f>MAX(0,J7-K7)</f>
        <v/>
      </c>
      <c r="Q7" s="4" t="inlineStr">
        <is>
          <t>Bezahlt</t>
        </is>
      </c>
    </row>
    <row r="8">
      <c r="A8" s="9" t="n">
        <v>6</v>
      </c>
      <c r="B8" s="4" t="inlineStr">
        <is>
          <t>Julia Richter</t>
        </is>
      </c>
      <c r="C8" s="4" t="inlineStr">
        <is>
          <t>Rosenstraße 21</t>
        </is>
      </c>
      <c r="D8" s="9" t="inlineStr">
        <is>
          <t>Stuttgart</t>
        </is>
      </c>
      <c r="E8" s="4" t="inlineStr">
        <is>
          <t>Einheit 6</t>
        </is>
      </c>
      <c r="F8" s="10" t="n">
        <v>59</v>
      </c>
      <c r="G8" s="4" t="inlineStr">
        <is>
          <t>Juni 2026</t>
        </is>
      </c>
      <c r="H8" s="27" t="n">
        <v>46178</v>
      </c>
      <c r="I8" s="27" t="n"/>
      <c r="J8" s="30" t="n">
        <v>335</v>
      </c>
      <c r="K8" s="29" t="n">
        <v>0</v>
      </c>
      <c r="L8" s="30">
        <f>IFERROR(VLOOKUP(C8,Stammdaten!$A$3:$F$12,5,FALSE)*J8,0)</f>
        <v/>
      </c>
      <c r="M8" s="30">
        <f>J8-L8-N8</f>
        <v/>
      </c>
      <c r="N8" s="30" t="n">
        <v>45</v>
      </c>
      <c r="O8" s="10">
        <f>IF(K8&gt;=J8,"Bezahlt",IF(K8=0,"Offen","Teilzahlung"))</f>
        <v/>
      </c>
      <c r="P8" s="30">
        <f>MAX(0,J8-K8)</f>
        <v/>
      </c>
      <c r="Q8" s="4" t="inlineStr">
        <is>
          <t>Mahnung erstellt</t>
        </is>
      </c>
    </row>
    <row r="9">
      <c r="A9" s="3" t="n">
        <v>7</v>
      </c>
      <c r="B9" s="4" t="inlineStr">
        <is>
          <t>Stefan Weber</t>
        </is>
      </c>
      <c r="C9" s="4" t="inlineStr">
        <is>
          <t>Gartenstraße 9</t>
        </is>
      </c>
      <c r="D9" s="3" t="inlineStr">
        <is>
          <t>Düsseldorf</t>
        </is>
      </c>
      <c r="E9" s="4" t="inlineStr">
        <is>
          <t>Einheit 7</t>
        </is>
      </c>
      <c r="F9" s="5" t="n">
        <v>88</v>
      </c>
      <c r="G9" s="4" t="inlineStr">
        <is>
          <t>Juli 2026</t>
        </is>
      </c>
      <c r="H9" s="27" t="n">
        <v>46208</v>
      </c>
      <c r="I9" s="27" t="n">
        <v>46221</v>
      </c>
      <c r="J9" s="28" t="n">
        <v>540</v>
      </c>
      <c r="K9" s="29" t="n">
        <v>300</v>
      </c>
      <c r="L9" s="28">
        <f>IFERROR(VLOOKUP(C9,Stammdaten!$A$3:$F$12,5,FALSE)*J9,0)</f>
        <v/>
      </c>
      <c r="M9" s="28">
        <f>J9-L9-N9</f>
        <v/>
      </c>
      <c r="N9" s="28" t="n">
        <v>75</v>
      </c>
      <c r="O9" s="5">
        <f>IF(K9&gt;=J9,"Bezahlt",IF(K9=0,"Offen","Teilzahlung"))</f>
        <v/>
      </c>
      <c r="P9" s="28">
        <f>MAX(0,J9-K9)</f>
        <v/>
      </c>
      <c r="Q9" s="4" t="inlineStr">
        <is>
          <t>Ratenzahlung vereinbart</t>
        </is>
      </c>
    </row>
    <row r="10">
      <c r="A10" s="9" t="n">
        <v>8</v>
      </c>
      <c r="B10" s="4" t="inlineStr">
        <is>
          <t>Claudia Fischer</t>
        </is>
      </c>
      <c r="C10" s="4" t="inlineStr">
        <is>
          <t>Beethovenstraße 14</t>
        </is>
      </c>
      <c r="D10" s="9" t="inlineStr">
        <is>
          <t>Leipzig</t>
        </is>
      </c>
      <c r="E10" s="4" t="inlineStr">
        <is>
          <t>Einheit 8</t>
        </is>
      </c>
      <c r="F10" s="10" t="n">
        <v>67</v>
      </c>
      <c r="G10" s="4" t="inlineStr">
        <is>
          <t>August 2026</t>
        </is>
      </c>
      <c r="H10" s="27" t="n">
        <v>46239</v>
      </c>
      <c r="I10" s="27" t="n">
        <v>46235</v>
      </c>
      <c r="J10" s="30" t="n">
        <v>370</v>
      </c>
      <c r="K10" s="29" t="n">
        <v>370</v>
      </c>
      <c r="L10" s="30">
        <f>IFERROR(VLOOKUP(C10,Stammdaten!$A$3:$F$12,5,FALSE)*J10,0)</f>
        <v/>
      </c>
      <c r="M10" s="30">
        <f>J10-L10-N10</f>
        <v/>
      </c>
      <c r="N10" s="30" t="n">
        <v>50</v>
      </c>
      <c r="O10" s="10">
        <f>IF(K10&gt;=J10,"Bezahlt",IF(K10=0,"Offen","Teilzahlung"))</f>
        <v/>
      </c>
      <c r="P10" s="30">
        <f>MAX(0,J10-K10)</f>
        <v/>
      </c>
      <c r="Q10" s="4" t="inlineStr">
        <is>
          <t>Bezahlt</t>
        </is>
      </c>
    </row>
    <row r="11">
      <c r="A11" s="3" t="n">
        <v>9</v>
      </c>
      <c r="B11" s="4" t="inlineStr">
        <is>
          <t>Markus Bauer</t>
        </is>
      </c>
      <c r="C11" s="4" t="inlineStr">
        <is>
          <t>Elbchaussee 33</t>
        </is>
      </c>
      <c r="D11" s="3" t="inlineStr">
        <is>
          <t>Dresden</t>
        </is>
      </c>
      <c r="E11" s="4" t="inlineStr">
        <is>
          <t>Einheit 9</t>
        </is>
      </c>
      <c r="F11" s="5" t="n">
        <v>102</v>
      </c>
      <c r="G11" s="4" t="inlineStr">
        <is>
          <t>September 2026</t>
        </is>
      </c>
      <c r="H11" s="27" t="n">
        <v>46270</v>
      </c>
      <c r="I11" s="27" t="n"/>
      <c r="J11" s="28" t="n">
        <v>690</v>
      </c>
      <c r="K11" s="29" t="n">
        <v>0</v>
      </c>
      <c r="L11" s="28">
        <f>IFERROR(VLOOKUP(C11,Stammdaten!$A$3:$F$12,5,FALSE)*J11,0)</f>
        <v/>
      </c>
      <c r="M11" s="28">
        <f>J11-L11-N11</f>
        <v/>
      </c>
      <c r="N11" s="28" t="n">
        <v>95</v>
      </c>
      <c r="O11" s="5">
        <f>IF(K11&gt;=J11,"Bezahlt",IF(K11=0,"Offen","Teilzahlung"))</f>
        <v/>
      </c>
      <c r="P11" s="28">
        <f>MAX(0,J11-K11)</f>
        <v/>
      </c>
      <c r="Q11" s="4" t="inlineStr">
        <is>
          <t>Erste Mahnung versendet</t>
        </is>
      </c>
    </row>
    <row r="12">
      <c r="A12" s="12" t="n"/>
      <c r="B12" s="13" t="inlineStr">
        <is>
          <t>SUMME</t>
        </is>
      </c>
      <c r="C12" s="12" t="n"/>
      <c r="D12" s="12" t="n"/>
      <c r="E12" s="12" t="n"/>
      <c r="F12" s="12" t="n"/>
      <c r="G12" s="12" t="n"/>
      <c r="H12" s="12" t="n"/>
      <c r="I12" s="12" t="n"/>
      <c r="J12" s="31">
        <f>SUM(J3:J11)</f>
        <v/>
      </c>
      <c r="K12" s="31">
        <f>SUM(K3:K11)</f>
        <v/>
      </c>
      <c r="L12" s="31">
        <f>SUM(L3:L11)</f>
        <v/>
      </c>
      <c r="M12" s="31">
        <f>SUM(M3:M11)</f>
        <v/>
      </c>
      <c r="N12" s="31">
        <f>SUM(N3:N11)</f>
        <v/>
      </c>
      <c r="O12" s="12" t="n"/>
      <c r="P12" s="31">
        <f>SUM(P3:P11)</f>
        <v/>
      </c>
      <c r="Q12" s="12" t="n"/>
    </row>
  </sheetData>
  <mergeCells count="1">
    <mergeCell ref="A1:Q1"/>
  </mergeCells>
  <conditionalFormatting sqref="O3:O11">
    <cfRule type="expression" priority="1" dxfId="0" stopIfTrue="1">
      <formula>O3="Bezahlt"</formula>
    </cfRule>
    <cfRule type="expression" priority="2" dxfId="1" stopIfTrue="1">
      <formula>O3="Offen"</formula>
    </cfRule>
  </conditionalFormatting>
  <conditionalFormatting sqref="P3:P11">
    <cfRule type="expression" priority="3" dxfId="1" stopIfTrue="1">
      <formula>P3&gt;0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2" topLeftCell="A3" activePane="bottomLeft" state="frozen"/>
      <selection pane="bottomLeft" activeCell="A1" sqref="A1"/>
    </sheetView>
  </sheetViews>
  <sheetFormatPr baseColWidth="8" defaultRowHeight="15"/>
  <cols>
    <col width="18" customWidth="1" min="1" max="1"/>
    <col width="18" customWidth="1" min="2" max="2"/>
    <col width="10" customWidth="1" min="3" max="3"/>
    <col width="13" customWidth="1" min="4" max="4"/>
    <col width="22" customWidth="1" min="5" max="5"/>
    <col width="24" customWidth="1" min="6" max="6"/>
    <col width="17" customWidth="1" min="7" max="7"/>
    <col width="42" customWidth="1" min="8" max="8"/>
    <col width="26" customWidth="1" min="9" max="9"/>
    <col width="14" customWidth="1" min="10" max="10"/>
  </cols>
  <sheetData>
    <row r="1" ht="26" customHeight="1">
      <c r="A1" s="1" t="inlineStr">
        <is>
          <t>Stammdaten WEG – Einheiten, Kostenanteile und Hausgeld</t>
        </is>
      </c>
    </row>
    <row r="2" ht="32" customHeight="1">
      <c r="A2" s="2" t="inlineStr">
        <is>
          <t>Objektadresse</t>
        </is>
      </c>
      <c r="B2" s="2" t="inlineStr">
        <is>
          <t>Eigentümer</t>
        </is>
      </c>
      <c r="C2" s="2" t="inlineStr">
        <is>
          <t>Einheit</t>
        </is>
      </c>
      <c r="D2" s="2" t="inlineStr">
        <is>
          <t>Wohnfläche m²</t>
        </is>
      </c>
      <c r="E2" s="2" t="inlineStr">
        <is>
          <t>Umlagefähiger Kostenanteil</t>
        </is>
      </c>
      <c r="F2" s="2" t="inlineStr">
        <is>
          <t>Nicht umlagefähiger Kostenanteil</t>
        </is>
      </c>
      <c r="G2" s="2" t="inlineStr">
        <is>
          <t>Monatliches Hausgeld</t>
        </is>
      </c>
      <c r="H2" s="2" t="inlineStr">
        <is>
          <t>Bankverbindung/Verwendungszweck</t>
        </is>
      </c>
      <c r="I2" s="2" t="inlineStr">
        <is>
          <t>Verwalterhinweis</t>
        </is>
      </c>
      <c r="J2" s="2" t="inlineStr">
        <is>
          <t>Anteile geprüft</t>
        </is>
      </c>
    </row>
    <row r="3">
      <c r="A3" s="3" t="inlineStr">
        <is>
          <t>Hauptstraße 12</t>
        </is>
      </c>
      <c r="B3" s="3" t="inlineStr">
        <is>
          <t>Thomas Becker</t>
        </is>
      </c>
      <c r="C3" s="3" t="inlineStr">
        <is>
          <t>Einheit 1</t>
        </is>
      </c>
      <c r="D3" s="5" t="n">
        <v>78</v>
      </c>
      <c r="E3" s="15" t="n">
        <v>0.7</v>
      </c>
      <c r="F3" s="15" t="n">
        <v>0.15</v>
      </c>
      <c r="G3" s="28" t="n">
        <v>420</v>
      </c>
      <c r="H3" s="3" t="inlineStr">
        <is>
          <t>DE44 5001 0517 5407 3249 31 – HG Einheit 1</t>
        </is>
      </c>
      <c r="I3" s="3" t="inlineStr">
        <is>
          <t>Dauerauftrag aktiv</t>
        </is>
      </c>
      <c r="J3" s="5">
        <f>IF(E3+F3&lt;=1,"OK","Prüfen")</f>
        <v/>
      </c>
    </row>
    <row r="4">
      <c r="A4" s="9" t="inlineStr">
        <is>
          <t>Lindenallee 7</t>
        </is>
      </c>
      <c r="B4" s="9" t="inlineStr">
        <is>
          <t>Sabine Müller</t>
        </is>
      </c>
      <c r="C4" s="9" t="inlineStr">
        <is>
          <t>Einheit 2</t>
        </is>
      </c>
      <c r="D4" s="10" t="n">
        <v>64</v>
      </c>
      <c r="E4" s="15" t="n">
        <v>0.72</v>
      </c>
      <c r="F4" s="15" t="n">
        <v>0.13</v>
      </c>
      <c r="G4" s="30" t="n">
        <v>355</v>
      </c>
      <c r="H4" s="9" t="inlineStr">
        <is>
          <t>DE89 3704 0044 0532 0130 00 – HG Einheit 2</t>
        </is>
      </c>
      <c r="I4" s="9" t="inlineStr"/>
      <c r="J4" s="10">
        <f>IF(E4+F4&lt;=1,"OK","Prüfen")</f>
        <v/>
      </c>
    </row>
    <row r="5">
      <c r="A5" s="3" t="inlineStr">
        <is>
          <t>Goethestraße 45</t>
        </is>
      </c>
      <c r="B5" s="3" t="inlineStr">
        <is>
          <t>Andreas Schneider</t>
        </is>
      </c>
      <c r="C5" s="3" t="inlineStr">
        <is>
          <t>Einheit 3</t>
        </is>
      </c>
      <c r="D5" s="5" t="n">
        <v>92</v>
      </c>
      <c r="E5" s="15" t="n">
        <v>0.68</v>
      </c>
      <c r="F5" s="15" t="n">
        <v>0.18</v>
      </c>
      <c r="G5" s="28" t="n">
        <v>510</v>
      </c>
      <c r="H5" s="3" t="inlineStr">
        <is>
          <t>DE21 2005 0550 1501 2345 67 – HG Einheit 3</t>
        </is>
      </c>
      <c r="I5" s="3" t="inlineStr">
        <is>
          <t>Zahlungen oft verspätet</t>
        </is>
      </c>
      <c r="J5" s="5">
        <f>IF(E5+F5&lt;=1,"OK","Prüfen")</f>
        <v/>
      </c>
    </row>
    <row r="6">
      <c r="A6" s="9" t="inlineStr">
        <is>
          <t>Bahnhofstraße 18</t>
        </is>
      </c>
      <c r="B6" s="9" t="inlineStr">
        <is>
          <t>Petra Wagner</t>
        </is>
      </c>
      <c r="C6" s="9" t="inlineStr">
        <is>
          <t>Einheit 4</t>
        </is>
      </c>
      <c r="D6" s="10" t="n">
        <v>71</v>
      </c>
      <c r="E6" s="15" t="n">
        <v>0.71</v>
      </c>
      <c r="F6" s="15" t="n">
        <v>0.15</v>
      </c>
      <c r="G6" s="30" t="n">
        <v>390</v>
      </c>
      <c r="H6" s="9" t="inlineStr">
        <is>
          <t>DE56 3701 0050 0003 4587 12 – HG Einheit 4</t>
        </is>
      </c>
      <c r="I6" s="9" t="inlineStr">
        <is>
          <t>Ratenzahlung ab 04/2026</t>
        </is>
      </c>
      <c r="J6" s="10">
        <f>IF(E6+F6&lt;=1,"OK","Prüfen")</f>
        <v/>
      </c>
    </row>
    <row r="7">
      <c r="A7" s="3" t="inlineStr">
        <is>
          <t>Parkweg 6</t>
        </is>
      </c>
      <c r="B7" s="3" t="inlineStr">
        <is>
          <t>Michael Hoffmann</t>
        </is>
      </c>
      <c r="C7" s="3" t="inlineStr">
        <is>
          <t>Einheit 5</t>
        </is>
      </c>
      <c r="D7" s="5" t="n">
        <v>83</v>
      </c>
      <c r="E7" s="15" t="n">
        <v>0.6899999999999999</v>
      </c>
      <c r="F7" s="15" t="n">
        <v>0.17</v>
      </c>
      <c r="G7" s="28" t="n">
        <v>465</v>
      </c>
      <c r="H7" s="3" t="inlineStr">
        <is>
          <t>DE12 5001 0517 8901 2233 44 – HG Einheit 5</t>
        </is>
      </c>
      <c r="I7" s="3" t="inlineStr"/>
      <c r="J7" s="5">
        <f>IF(E7+F7&lt;=1,"OK","Prüfen")</f>
        <v/>
      </c>
    </row>
    <row r="8">
      <c r="A8" s="9" t="inlineStr">
        <is>
          <t>Rosenstraße 21</t>
        </is>
      </c>
      <c r="B8" s="9" t="inlineStr">
        <is>
          <t>Julia Richter</t>
        </is>
      </c>
      <c r="C8" s="9" t="inlineStr">
        <is>
          <t>Einheit 6</t>
        </is>
      </c>
      <c r="D8" s="10" t="n">
        <v>59</v>
      </c>
      <c r="E8" s="15" t="n">
        <v>0.73</v>
      </c>
      <c r="F8" s="15" t="n">
        <v>0.13</v>
      </c>
      <c r="G8" s="30" t="n">
        <v>335</v>
      </c>
      <c r="H8" s="9" t="inlineStr">
        <is>
          <t>DE98 7002 0270 0015 6789 01 – HG Einheit 6</t>
        </is>
      </c>
      <c r="I8" s="9" t="inlineStr">
        <is>
          <t>Mahnstufe 1</t>
        </is>
      </c>
      <c r="J8" s="10">
        <f>IF(E8+F8&lt;=1,"OK","Prüfen")</f>
        <v/>
      </c>
    </row>
    <row r="9">
      <c r="A9" s="3" t="inlineStr">
        <is>
          <t>Gartenstraße 9</t>
        </is>
      </c>
      <c r="B9" s="3" t="inlineStr">
        <is>
          <t>Stefan Weber</t>
        </is>
      </c>
      <c r="C9" s="3" t="inlineStr">
        <is>
          <t>Einheit 7</t>
        </is>
      </c>
      <c r="D9" s="5" t="n">
        <v>88</v>
      </c>
      <c r="E9" s="15" t="n">
        <v>0.67</v>
      </c>
      <c r="F9" s="15" t="n">
        <v>0.19</v>
      </c>
      <c r="G9" s="28" t="n">
        <v>540</v>
      </c>
      <c r="H9" s="3" t="inlineStr">
        <is>
          <t>DE33 3005 0110 0098 7654 32 – HG Einheit 7</t>
        </is>
      </c>
      <c r="I9" s="3" t="inlineStr">
        <is>
          <t>Ratenzahlungsvereinbarung</t>
        </is>
      </c>
      <c r="J9" s="5">
        <f>IF(E9+F9&lt;=1,"OK","Prüfen")</f>
        <v/>
      </c>
    </row>
    <row r="10">
      <c r="A10" s="9" t="inlineStr">
        <is>
          <t>Beethovenstraße 14</t>
        </is>
      </c>
      <c r="B10" s="9" t="inlineStr">
        <is>
          <t>Claudia Fischer</t>
        </is>
      </c>
      <c r="C10" s="9" t="inlineStr">
        <is>
          <t>Einheit 8</t>
        </is>
      </c>
      <c r="D10" s="10" t="n">
        <v>67</v>
      </c>
      <c r="E10" s="15" t="n">
        <v>0.71</v>
      </c>
      <c r="F10" s="15" t="n">
        <v>0.15</v>
      </c>
      <c r="G10" s="30" t="n">
        <v>370</v>
      </c>
      <c r="H10" s="9" t="inlineStr">
        <is>
          <t>DE67 8605 5592 0012 3456 78 – HG Einheit 8</t>
        </is>
      </c>
      <c r="I10" s="9" t="inlineStr"/>
      <c r="J10" s="10">
        <f>IF(E10+F10&lt;=1,"OK","Prüfen")</f>
        <v/>
      </c>
    </row>
    <row r="11">
      <c r="A11" s="3" t="inlineStr">
        <is>
          <t>Elbchaussee 33</t>
        </is>
      </c>
      <c r="B11" s="3" t="inlineStr">
        <is>
          <t>Markus Bauer</t>
        </is>
      </c>
      <c r="C11" s="3" t="inlineStr">
        <is>
          <t>Einheit 9</t>
        </is>
      </c>
      <c r="D11" s="5" t="n">
        <v>102</v>
      </c>
      <c r="E11" s="15" t="n">
        <v>0.65</v>
      </c>
      <c r="F11" s="15" t="n">
        <v>0.21</v>
      </c>
      <c r="G11" s="28" t="n">
        <v>690</v>
      </c>
      <c r="H11" s="3" t="inlineStr">
        <is>
          <t>DE45 8508 0000 1234 5678 90 – HG Einheit 9</t>
        </is>
      </c>
      <c r="I11" s="3" t="inlineStr">
        <is>
          <t>Größte Einheit im Objekt</t>
        </is>
      </c>
      <c r="J11" s="5">
        <f>IF(E11+F11&lt;=1,"OK","Prüfen")</f>
        <v/>
      </c>
    </row>
  </sheetData>
  <mergeCells count="1">
    <mergeCell ref="A1:J1"/>
  </mergeCells>
  <conditionalFormatting sqref="J3:J12">
    <cfRule type="expression" priority="1" dxfId="1" stopIfTrue="1">
      <formula>J3="Prüfen"</formula>
    </cfRule>
    <cfRule type="expression" priority="2" dxfId="0" stopIfTrue="1">
      <formula>J3="OK"</formula>
    </cfRule>
  </conditionalFormatting>
  <dataValidations count="1">
    <dataValidation sqref="E3:F12" showErrorMessage="1" showInputMessage="1" allowBlank="1" errorTitle="Ungültiger Anteil" error="Bitte geben Sie einen Wert zwischen 0 % und 100 % ein." type="decimal" operator="between">
      <formula1>0</formula1>
      <formula2>1</formula2>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36" customWidth="1" min="1" max="1"/>
    <col width="18" customWidth="1" min="2" max="2"/>
    <col width="18" customWidth="1" min="3" max="3"/>
    <col width="16" customWidth="1" min="4" max="4"/>
    <col width="4" customWidth="1" min="5" max="5"/>
    <col width="28" customWidth="1" min="6" max="6"/>
    <col width="18" customWidth="1" min="7" max="7"/>
  </cols>
  <sheetData>
    <row r="1" ht="26" customHeight="1">
      <c r="A1" s="1" t="inlineStr">
        <is>
          <t>Dashboard – Auswertung der Hausgeld-Vorauszahlungen 2026</t>
        </is>
      </c>
    </row>
    <row r="2"/>
    <row r="3">
      <c r="A3" s="16" t="inlineStr">
        <is>
          <t>Kennzahlen</t>
        </is>
      </c>
    </row>
    <row r="4">
      <c r="A4" s="17" t="inlineStr">
        <is>
          <t>Gesamtes Hausgeld-Soll</t>
        </is>
      </c>
      <c r="B4" s="32">
        <f>SUM(Hausgeldzahlungen!J3:J11)</f>
        <v/>
      </c>
    </row>
    <row r="5">
      <c r="A5" s="19" t="inlineStr">
        <is>
          <t>Zahlungseingänge gesamt</t>
        </is>
      </c>
      <c r="B5" s="32">
        <f>SUM(Hausgeldzahlungen!K3:K11)</f>
        <v/>
      </c>
    </row>
    <row r="6">
      <c r="A6" s="17" t="inlineStr">
        <is>
          <t>Offene Forderungen</t>
        </is>
      </c>
      <c r="B6" s="32">
        <f>SUM(Hausgeldzahlungen!P3:P11)</f>
        <v/>
      </c>
    </row>
    <row r="7">
      <c r="A7" s="19" t="inlineStr">
        <is>
          <t>Durchschnittliches monatliches Hausgeld</t>
        </is>
      </c>
      <c r="B7" s="32">
        <f>AVERAGE(Hausgeldzahlungen!J3:J11)</f>
        <v/>
      </c>
    </row>
    <row r="8">
      <c r="A8" s="17" t="inlineStr">
        <is>
          <t>Anzahl bezahlter Buchungen</t>
        </is>
      </c>
      <c r="B8" s="20">
        <f>COUNTIF(Hausgeldzahlungen!O3:O11,"Bezahlt")</f>
        <v/>
      </c>
    </row>
    <row r="9">
      <c r="A9" s="19" t="inlineStr">
        <is>
          <t>Anzahl offener Buchungen</t>
        </is>
      </c>
      <c r="B9" s="20">
        <f>COUNTIF(Hausgeldzahlungen!O3:O11,"Offen")</f>
        <v/>
      </c>
    </row>
    <row r="10">
      <c r="A10" s="17" t="inlineStr">
        <is>
          <t>Zahlungsquote</t>
        </is>
      </c>
      <c r="B10" s="21">
        <f>IFERROR(SUM(Hausgeldzahlungen!K3:K11)/SUM(Hausgeldzahlungen!J3:J11),0)</f>
        <v/>
      </c>
    </row>
    <row r="11">
      <c r="A11" s="19" t="inlineStr">
        <is>
          <t>Anteil Instandhaltungsrücklage</t>
        </is>
      </c>
      <c r="B11" s="21">
        <f>IFERROR(SUM(Hausgeldzahlungen!N3:N11)/SUM(Hausgeldzahlungen!J3:J11),0)</f>
        <v/>
      </c>
    </row>
    <row r="12"/>
    <row r="13"/>
    <row r="14">
      <c r="A14" s="16" t="inlineStr">
        <is>
          <t>Auswertung je Eigentümer</t>
        </is>
      </c>
      <c r="F14" s="16" t="inlineStr">
        <is>
          <t>Kostenverteilung</t>
        </is>
      </c>
    </row>
    <row r="15">
      <c r="A15" s="22" t="inlineStr">
        <is>
          <t>Eigentümer</t>
        </is>
      </c>
      <c r="B15" s="22" t="inlineStr">
        <is>
          <t>Hausgeld-Soll</t>
        </is>
      </c>
      <c r="C15" s="22" t="inlineStr">
        <is>
          <t>Zahlungseingang</t>
        </is>
      </c>
      <c r="D15" s="22" t="inlineStr">
        <is>
          <t>Offener Betrag</t>
        </is>
      </c>
      <c r="F15" s="23" t="inlineStr">
        <is>
          <t>Umlagefähige Kosten</t>
        </is>
      </c>
      <c r="G15" s="28">
        <f>SUM(Hausgeldzahlungen!L3:L11)</f>
        <v/>
      </c>
    </row>
    <row r="16">
      <c r="A16" s="24">
        <f>Hausgeldzahlungen!B3</f>
        <v/>
      </c>
      <c r="B16" s="28">
        <f>Hausgeldzahlungen!J3</f>
        <v/>
      </c>
      <c r="C16" s="28">
        <f>Hausgeldzahlungen!K3</f>
        <v/>
      </c>
      <c r="D16" s="28">
        <f>Hausgeldzahlungen!P3</f>
        <v/>
      </c>
      <c r="F16" s="23" t="inlineStr">
        <is>
          <t>Nicht umlagefähige Kosten</t>
        </is>
      </c>
      <c r="G16" s="28">
        <f>SUM(Hausgeldzahlungen!M3:M11)</f>
        <v/>
      </c>
    </row>
    <row r="17">
      <c r="A17" s="25">
        <f>Hausgeldzahlungen!B4</f>
        <v/>
      </c>
      <c r="B17" s="30">
        <f>Hausgeldzahlungen!J4</f>
        <v/>
      </c>
      <c r="C17" s="30">
        <f>Hausgeldzahlungen!K4</f>
        <v/>
      </c>
      <c r="D17" s="30">
        <f>Hausgeldzahlungen!P4</f>
        <v/>
      </c>
      <c r="F17" s="23" t="inlineStr">
        <is>
          <t>Instandhaltungsrücklage</t>
        </is>
      </c>
      <c r="G17" s="28">
        <f>SUM(Hausgeldzahlungen!N3:N11)</f>
        <v/>
      </c>
    </row>
    <row r="18">
      <c r="A18" s="24">
        <f>Hausgeldzahlungen!B5</f>
        <v/>
      </c>
      <c r="B18" s="28">
        <f>Hausgeldzahlungen!J5</f>
        <v/>
      </c>
      <c r="C18" s="28">
        <f>Hausgeldzahlungen!K5</f>
        <v/>
      </c>
      <c r="D18" s="28">
        <f>Hausgeldzahlungen!P5</f>
        <v/>
      </c>
    </row>
    <row r="19">
      <c r="A19" s="25">
        <f>Hausgeldzahlungen!B6</f>
        <v/>
      </c>
      <c r="B19" s="30">
        <f>Hausgeldzahlungen!J6</f>
        <v/>
      </c>
      <c r="C19" s="30">
        <f>Hausgeldzahlungen!K6</f>
        <v/>
      </c>
      <c r="D19" s="30">
        <f>Hausgeldzahlungen!P6</f>
        <v/>
      </c>
    </row>
    <row r="20">
      <c r="A20" s="24">
        <f>Hausgeldzahlungen!B7</f>
        <v/>
      </c>
      <c r="B20" s="28">
        <f>Hausgeldzahlungen!J7</f>
        <v/>
      </c>
      <c r="C20" s="28">
        <f>Hausgeldzahlungen!K7</f>
        <v/>
      </c>
      <c r="D20" s="28">
        <f>Hausgeldzahlungen!P7</f>
        <v/>
      </c>
    </row>
    <row r="21">
      <c r="A21" s="25">
        <f>Hausgeldzahlungen!B8</f>
        <v/>
      </c>
      <c r="B21" s="30">
        <f>Hausgeldzahlungen!J8</f>
        <v/>
      </c>
      <c r="C21" s="30">
        <f>Hausgeldzahlungen!K8</f>
        <v/>
      </c>
      <c r="D21" s="30">
        <f>Hausgeldzahlungen!P8</f>
        <v/>
      </c>
    </row>
    <row r="22">
      <c r="A22" s="24">
        <f>Hausgeldzahlungen!B9</f>
        <v/>
      </c>
      <c r="B22" s="28">
        <f>Hausgeldzahlungen!J9</f>
        <v/>
      </c>
      <c r="C22" s="28">
        <f>Hausgeldzahlungen!K9</f>
        <v/>
      </c>
      <c r="D22" s="28">
        <f>Hausgeldzahlungen!P9</f>
        <v/>
      </c>
    </row>
    <row r="23">
      <c r="A23" s="25">
        <f>Hausgeldzahlungen!B10</f>
        <v/>
      </c>
      <c r="B23" s="30">
        <f>Hausgeldzahlungen!J10</f>
        <v/>
      </c>
      <c r="C23" s="30">
        <f>Hausgeldzahlungen!K10</f>
        <v/>
      </c>
      <c r="D23" s="30">
        <f>Hausgeldzahlungen!P10</f>
        <v/>
      </c>
    </row>
    <row r="24">
      <c r="A24" s="24">
        <f>Hausgeldzahlungen!B11</f>
        <v/>
      </c>
      <c r="B24" s="28">
        <f>Hausgeldzahlungen!J11</f>
        <v/>
      </c>
      <c r="C24" s="28">
        <f>Hausgeldzahlungen!K11</f>
        <v/>
      </c>
      <c r="D24" s="28">
        <f>Hausgeldzahlungen!P11</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30" customWidth="1" min="1" max="1"/>
    <col width="30" customWidth="1" min="2" max="2"/>
    <col width="30" customWidth="1" min="3" max="3"/>
    <col width="30" customWidth="1" min="4" max="4"/>
  </cols>
  <sheetData>
    <row r="1" ht="26" customHeight="1">
      <c r="A1" s="1" t="inlineStr">
        <is>
          <t>Anleitung – Hausgeld-Vorauszahlung Eigentümer</t>
        </is>
      </c>
    </row>
    <row r="2"/>
    <row r="3">
      <c r="A3" s="16" t="inlineStr">
        <is>
          <t>Zweck der Vorlage</t>
        </is>
      </c>
    </row>
    <row r="4" ht="48" customHeight="1">
      <c r="A4" s="26" t="inlineStr">
        <is>
          <t>Diese Vorlage unterstützt Sie bei der Planung, Erfassung und Kontrolle monatlicher Hausgeldvorauszahlungen Ihrer Wohnungseigentümer. Sie trennt umlagefähige Betriebskosten, nicht umlagefähige Kosten und die Zuführung zur Instandhaltungsrücklage.</t>
        </is>
      </c>
    </row>
    <row r="5"/>
    <row r="6">
      <c r="A6" s="16" t="inlineStr">
        <is>
          <t>Blatt „Hausgeldzahlungen“</t>
        </is>
      </c>
    </row>
    <row r="7" ht="48" customHeight="1">
      <c r="A7" s="26" t="inlineStr">
        <is>
          <t>Erfassen Sie hier jede monatliche Vorauszahlung. Die hellgelb markierten Felder (Eigentümer, Adresse, Einheit, Abrechnungsmonat, Fälligkeit, Zahlungseingang, Eingangsbetrag, Bemerkung) füllen Sie manuell aus. Zahlungsstatus, offener Betrag und die Kostenaufteilung werden automatisch berechnet.</t>
        </is>
      </c>
    </row>
    <row r="8"/>
    <row r="9">
      <c r="A9" s="16" t="inlineStr">
        <is>
          <t>Zahlungsstatus</t>
        </is>
      </c>
    </row>
    <row r="10" ht="48" customHeight="1">
      <c r="A10" s="26" t="inlineStr">
        <is>
          <t>Der Status wird automatisch ermittelt: „Bezahlt“, wenn der Eingang das Soll erreicht, „Offen“ bei fehlender Zahlung und „Teilzahlung“ bei einem Betrag dazwischen. Offene Beträge werden rot hervorgehoben.</t>
        </is>
      </c>
    </row>
    <row r="11"/>
    <row r="12">
      <c r="A12" s="16" t="inlineStr">
        <is>
          <t>Blatt „Stammdaten“</t>
        </is>
      </c>
    </row>
    <row r="13" ht="48" customHeight="1">
      <c r="A13" s="26" t="inlineStr">
        <is>
          <t>Pflegen Sie hier Objektadresse, Eigentümer, Wohnfläche, Kostenanteile, monatliches Hausgeld und Bankverbindung je Einheit. Die Prozentanteile sind per Datenvalidierung auf 0 % bis 100 % begrenzt. Die Spalte „Anteile geprüft“ zeigt „OK“, wenn beide Anteile zusammen höchstens 100 % ergeben.</t>
        </is>
      </c>
    </row>
    <row r="14"/>
    <row r="15">
      <c r="A15" s="16" t="inlineStr">
        <is>
          <t>Blatt „Dashboard“</t>
        </is>
      </c>
    </row>
    <row r="16" ht="48" customHeight="1">
      <c r="A16" s="26" t="inlineStr">
        <is>
          <t>Hier sehen Sie alle Kennzahlen auf einen Blick: Gesamtsoll, Zahlungseingänge, offene Forderungen, Zahlungsquote und Rücklagenanteil. Drei Diagramme visualisieren Soll/Ist je Eigentümer, die Kostenverteilung und offene Beträge.</t>
        </is>
      </c>
    </row>
    <row r="17"/>
    <row r="18">
      <c r="A18" s="16" t="inlineStr">
        <is>
          <t>Wichtige Hinweise</t>
        </is>
      </c>
    </row>
    <row r="19" ht="48" customHeight="1">
      <c r="A19" s="26" t="inlineStr">
        <is>
          <t>Verwenden Sie das Datumsformat TT.MM.JJJJ und Beträge in Euro. Fügen Sie neue Buchungen innerhalb der vorhandenen Tabelle ein, damit die Summen- und Diagrammbereiche erhalten bleiben. Passen Sie bei mehr Einheiten die Formelbereiche und Diagramme entsprechend an.</t>
        </is>
      </c>
    </row>
  </sheetData>
  <mergeCells count="7">
    <mergeCell ref="A1:D1"/>
    <mergeCell ref="A4:D4"/>
    <mergeCell ref="A7:D7"/>
    <mergeCell ref="A10:D10"/>
    <mergeCell ref="A13:D13"/>
    <mergeCell ref="A16:D16"/>
    <mergeCell ref="A19:D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2026-08-01T15:07:41Z</dcterms:created>
  <dcterms:modified xmlns:dcterms="http://purl.org/dc/terms/" xmlns:xsi="http://www.w3.org/2001/XMLSchema-instance" xsi:type="dcterms:W3CDTF">2026-08-01T15:07:41Z</dcterms:modified>
</cp:coreProperties>
</file>