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chlusssammlu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>
    <definedName name="_xlnm._FilterDatabase" localSheetId="0" hidden="1">'Beschlusssammlung'!$A$1:$Z$11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,##0.00 &quot;€&quot;"/>
    <numFmt numFmtId="166" formatCode="MMMM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E293B"/>
      <sz val="16"/>
    </font>
    <font>
      <name val="Calibri"/>
      <b val="1"/>
      <color rgb="00C8102E"/>
      <sz val="13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2" fillId="5" borderId="1" applyAlignment="1" pivotButton="0" quotePrefix="0" xfId="0">
      <alignment horizontal="left" vertical="center" wrapText="1"/>
    </xf>
    <xf numFmtId="1" fontId="2" fillId="5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1" fontId="2" fillId="6" borderId="1" applyAlignment="1" pivotButton="0" quotePrefix="0" xfId="0">
      <alignment horizontal="right" vertical="center"/>
    </xf>
    <xf numFmtId="1" fontId="2" fillId="6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right" vertical="center"/>
    </xf>
    <xf numFmtId="166" fontId="2" fillId="6" borderId="1" applyAlignment="1" pivotButton="0" quotePrefix="0" xfId="0">
      <alignment horizontal="left" vertical="center" wrapText="1"/>
    </xf>
    <xf numFmtId="167" fontId="2" fillId="5" borderId="1" applyAlignment="1" pivotButton="0" quotePrefix="0" xfId="0">
      <alignment horizontal="right" vertical="center"/>
    </xf>
    <xf numFmtId="167" fontId="2" fillId="6" borderId="1" applyAlignment="1" pivotButton="0" quotePrefix="0" xfId="0">
      <alignment horizontal="right" vertical="center"/>
    </xf>
    <xf numFmtId="0" fontId="3" fillId="0" borderId="0" pivotButton="0" quotePrefix="0" xfId="0"/>
    <xf numFmtId="0" fontId="5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left" vertical="center" wrapText="1"/>
    </xf>
    <xf numFmtId="165" fontId="2" fillId="6" borderId="1" applyAlignment="1" pivotButton="0" quotePrefix="0" xfId="0">
      <alignment horizontal="right" vertical="center"/>
    </xf>
    <xf numFmtId="166" fontId="2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1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1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Beschlüsse nach Umsetzungsstatus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'Dashboard'!$D$5:$D$8</f>
            </numRef>
          </cat>
          <val>
            <numRef>
              <f>'Dashboard'!$E$5:$E$8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nach Finanzierungsquelle (brutto)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'Dashboard'!H4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'Dashboard'!$G$5:$G$8</f>
            </numRef>
          </cat>
          <val>
            <numRef>
              <f>'Dashboard'!$H$5:$H$8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Eigentümerversammlung vs. Umlaufbeschluss</a:t>
            </a:r>
          </a:p>
        </rich>
      </tx>
    </title>
    <plotArea>
      <pieChart>
        <varyColors val="1"/>
        <ser>
          <idx val="0"/>
          <order val="0"/>
          <tx>
            <strRef>
              <f>'Dashboard'!K4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'Dashboard'!$J$5:$J$6</f>
            </numRef>
          </cat>
          <val>
            <numRef>
              <f>'Dashboard'!$K$5:$K$6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Beschlüsse nach Monat (2026)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'Dashboard'!N4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'Dashboard'!$M$5:$M$11</f>
            </numRef>
          </cat>
          <val>
            <numRef>
              <f>'Dashboard'!$N$5:$N$11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40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7</col>
      <colOff>0</colOff>
      <row>40</row>
      <rowOff>0</rowOff>
    </from>
    <ext cx="504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18" customWidth="1" min="2" max="2"/>
    <col width="24" customWidth="1" min="3" max="3"/>
    <col width="17" customWidth="1" min="4" max="4"/>
    <col width="15" customWidth="1" min="5" max="5"/>
    <col width="22" customWidth="1" min="6" max="6"/>
    <col width="11" customWidth="1" min="7" max="7"/>
    <col width="32" customWidth="1" min="8" max="8"/>
    <col width="52" customWidth="1" min="9" max="9"/>
    <col width="12" customWidth="1" min="10" max="10"/>
    <col width="12" customWidth="1" min="11" max="11"/>
    <col width="12" customWidth="1" min="12" max="12"/>
    <col width="20" customWidth="1" min="13" max="13"/>
    <col width="15" customWidth="1" min="14" max="14"/>
    <col width="16" customWidth="1" min="15" max="15"/>
    <col width="22" customWidth="1" min="16" max="16"/>
    <col width="16" customWidth="1" min="17" max="17"/>
    <col width="17" customWidth="1" min="18" max="18"/>
    <col width="17" customWidth="1" min="19" max="19"/>
    <col width="16" customWidth="1" min="20" max="20"/>
    <col width="16" customWidth="1" min="21" max="21"/>
    <col width="24" customWidth="1" min="22" max="22"/>
    <col width="38" customWidth="1" min="23" max="23"/>
    <col width="42" customWidth="1" min="24" max="24"/>
    <col width="13" customWidth="1" min="25" max="25"/>
    <col width="14" customWidth="1" min="26" max="26"/>
  </cols>
  <sheetData>
    <row r="1" ht="42" customHeight="1">
      <c r="A1" s="1" t="inlineStr">
        <is>
          <t>Beschluss-ID</t>
        </is>
      </c>
      <c r="B1" s="1" t="inlineStr">
        <is>
          <t>WEG-Objekt</t>
        </is>
      </c>
      <c r="C1" s="1" t="inlineStr">
        <is>
          <t>Objektadresse</t>
        </is>
      </c>
      <c r="D1" s="1" t="inlineStr">
        <is>
          <t>Stadt</t>
        </is>
      </c>
      <c r="E1" s="1" t="inlineStr">
        <is>
          <t>Versammlungsdatum</t>
        </is>
      </c>
      <c r="F1" s="1" t="inlineStr">
        <is>
          <t>Beschlussart</t>
        </is>
      </c>
      <c r="G1" s="1" t="inlineStr">
        <is>
          <t>TOP-Nr.</t>
        </is>
      </c>
      <c r="H1" s="1" t="inlineStr">
        <is>
          <t>Beschlussthema</t>
        </is>
      </c>
      <c r="I1" s="1" t="inlineStr">
        <is>
          <t>Beschlusstext / Kurzfassung</t>
        </is>
      </c>
      <c r="J1" s="1" t="inlineStr">
        <is>
          <t>Abstimmung Ja</t>
        </is>
      </c>
      <c r="K1" s="1" t="inlineStr">
        <is>
          <t>Abstimmung Nein</t>
        </is>
      </c>
      <c r="L1" s="1" t="inlineStr">
        <is>
          <t>Enthaltungen</t>
        </is>
      </c>
      <c r="M1" s="1" t="inlineStr">
        <is>
          <t>Abstimmungsmehrheit</t>
        </is>
      </c>
      <c r="N1" s="1" t="inlineStr">
        <is>
          <t>Beschlussstatus</t>
        </is>
      </c>
      <c r="O1" s="1" t="inlineStr">
        <is>
          <t>Anfechtungsfrist bis</t>
        </is>
      </c>
      <c r="P1" s="1" t="inlineStr">
        <is>
          <t>Zuständige Person / Firma</t>
        </is>
      </c>
      <c r="Q1" s="1" t="inlineStr">
        <is>
          <t>Geplante Umsetzung bis</t>
        </is>
      </c>
      <c r="R1" s="1" t="inlineStr">
        <is>
          <t>Tatsächliche Umsetzung am</t>
        </is>
      </c>
      <c r="S1" s="1" t="inlineStr">
        <is>
          <t>Umsetzungsstatus</t>
        </is>
      </c>
      <c r="T1" s="1" t="inlineStr">
        <is>
          <t>Kostenrahmen netto</t>
        </is>
      </c>
      <c r="U1" s="1" t="inlineStr">
        <is>
          <t>Kostenrahmen brutto</t>
        </is>
      </c>
      <c r="V1" s="1" t="inlineStr">
        <is>
          <t>Finanzierungsquelle</t>
        </is>
      </c>
      <c r="W1" s="1" t="inlineStr">
        <is>
          <t>Dokumentenpfad / Protokollverweis</t>
        </is>
      </c>
      <c r="X1" s="1" t="inlineStr">
        <is>
          <t>Bemerkungen</t>
        </is>
      </c>
      <c r="Y1" s="1" t="inlineStr">
        <is>
          <t>Tage bis Umsetzung</t>
        </is>
      </c>
      <c r="Z1" s="1" t="inlineStr">
        <is>
          <t>Friststatus</t>
        </is>
      </c>
    </row>
    <row r="2" ht="38" customHeight="1">
      <c r="A2" s="2" t="inlineStr">
        <is>
          <t>2026-001</t>
        </is>
      </c>
      <c r="B2" s="3" t="inlineStr">
        <is>
          <t>WEG Sonnenhof</t>
        </is>
      </c>
      <c r="C2" s="3" t="inlineStr">
        <is>
          <t>Hauptstraße 12</t>
        </is>
      </c>
      <c r="D2" s="2" t="inlineStr">
        <is>
          <t>Berlin</t>
        </is>
      </c>
      <c r="E2" s="27" t="n">
        <v>46037</v>
      </c>
      <c r="F2" s="2" t="inlineStr">
        <is>
          <t>Eigentümerversammlung</t>
        </is>
      </c>
      <c r="G2" s="2" t="inlineStr">
        <is>
          <t>TOP 1</t>
        </is>
      </c>
      <c r="H2" s="3" t="inlineStr">
        <is>
          <t>Genehmigung der Jahresabrechnung 2025</t>
        </is>
      </c>
      <c r="I2" s="3" t="inlineStr">
        <is>
          <t>Die Jahresabrechnung 2025 wird in der vorliegenden Fassung genehmigt.</t>
        </is>
      </c>
      <c r="J2" s="2" t="n">
        <v>18</v>
      </c>
      <c r="K2" s="2" t="n">
        <v>2</v>
      </c>
      <c r="L2" s="2" t="n">
        <v>1</v>
      </c>
      <c r="M2" s="2" t="inlineStr">
        <is>
          <t>einfache Mehrheit</t>
        </is>
      </c>
      <c r="N2" s="2" t="inlineStr">
        <is>
          <t>beschlossen</t>
        </is>
      </c>
      <c r="O2" s="28">
        <f>IF(F2="Eigentümerversammlung",EDATE(E2,1),"")</f>
        <v/>
      </c>
      <c r="P2" s="3" t="inlineStr">
        <is>
          <t>Thomas Becker</t>
        </is>
      </c>
      <c r="Q2" s="2" t="n"/>
      <c r="R2" s="2" t="n"/>
      <c r="S2" s="2" t="inlineStr">
        <is>
          <t>nicht erforderlich</t>
        </is>
      </c>
      <c r="T2" s="29" t="n">
        <v>0</v>
      </c>
      <c r="U2" s="30">
        <f>IFERROR(T2*1.19,0)</f>
        <v/>
      </c>
      <c r="V2" s="2" t="inlineStr">
        <is>
          <t>laufender Wirtschaftsplan</t>
        </is>
      </c>
      <c r="W2" s="3" t="inlineStr">
        <is>
          <t>/Protokolle/2026/EV_Sonnenhof_15012026.pdf</t>
        </is>
      </c>
      <c r="X2" s="3" t="inlineStr">
        <is>
          <t>Abrechnung ohne Beanstandung genehmigt.</t>
        </is>
      </c>
      <c r="Y2" s="8">
        <f>IF(Q2="","",Q2-TODAY())</f>
        <v/>
      </c>
      <c r="Z2" s="9">
        <f>IF(S2="erledigt","Erledigt",IF(Q2="","",IF(Q2&lt;TODAY(),"Überfällig",IF(Q2-TODAY()&lt;=30,"Bald fällig","Im Zeitplan"))))</f>
        <v/>
      </c>
    </row>
    <row r="3" ht="38" customHeight="1">
      <c r="A3" s="2" t="inlineStr">
        <is>
          <t>2026-002</t>
        </is>
      </c>
      <c r="B3" s="3" t="inlineStr">
        <is>
          <t>WEG Leineblick</t>
        </is>
      </c>
      <c r="C3" s="3" t="inlineStr">
        <is>
          <t>Maschseestraße 3</t>
        </is>
      </c>
      <c r="D3" s="2" t="inlineStr">
        <is>
          <t>Hannover</t>
        </is>
      </c>
      <c r="E3" s="27" t="n">
        <v>46044</v>
      </c>
      <c r="F3" s="2" t="inlineStr">
        <is>
          <t>Eigentümerversammlung</t>
        </is>
      </c>
      <c r="G3" s="2" t="inlineStr">
        <is>
          <t>TOP 2</t>
        </is>
      </c>
      <c r="H3" s="3" t="inlineStr">
        <is>
          <t>Wirtschaftsplan 2026</t>
        </is>
      </c>
      <c r="I3" s="3" t="inlineStr">
        <is>
          <t>Der Wirtschaftsplan 2026 wird wie vorgelegt beschlossen.</t>
        </is>
      </c>
      <c r="J3" s="2" t="n">
        <v>15</v>
      </c>
      <c r="K3" s="2" t="n">
        <v>3</v>
      </c>
      <c r="L3" s="2" t="n">
        <v>2</v>
      </c>
      <c r="M3" s="2" t="inlineStr">
        <is>
          <t>einfache Mehrheit</t>
        </is>
      </c>
      <c r="N3" s="2" t="inlineStr">
        <is>
          <t>beschlossen</t>
        </is>
      </c>
      <c r="O3" s="28">
        <f>IF(F3="Eigentümerversammlung",EDATE(E3,1),"")</f>
        <v/>
      </c>
      <c r="P3" s="3" t="inlineStr">
        <is>
          <t>Thomas Becker</t>
        </is>
      </c>
      <c r="Q3" s="2" t="n"/>
      <c r="R3" s="2" t="n"/>
      <c r="S3" s="2" t="inlineStr">
        <is>
          <t>nicht erforderlich</t>
        </is>
      </c>
      <c r="T3" s="29" t="n">
        <v>0</v>
      </c>
      <c r="U3" s="30">
        <f>IFERROR(T3*1.19,0)</f>
        <v/>
      </c>
      <c r="V3" s="2" t="inlineStr">
        <is>
          <t>laufender Wirtschaftsplan</t>
        </is>
      </c>
      <c r="W3" s="3" t="inlineStr">
        <is>
          <t>/Protokolle/2026/EV_Leineblick_22012026.pdf</t>
        </is>
      </c>
      <c r="X3" s="3" t="inlineStr">
        <is>
          <t>Hausgeld bleibt unverändert.</t>
        </is>
      </c>
      <c r="Y3" s="8">
        <f>IF(Q3="","",Q3-TODAY())</f>
        <v/>
      </c>
      <c r="Z3" s="9">
        <f>IF(S3="erledigt","Erledigt",IF(Q3="","",IF(Q3&lt;TODAY(),"Überfällig",IF(Q3-TODAY()&lt;=30,"Bald fällig","Im Zeitplan"))))</f>
        <v/>
      </c>
    </row>
    <row r="4" ht="38" customHeight="1">
      <c r="A4" s="2" t="inlineStr">
        <is>
          <t>2026-003</t>
        </is>
      </c>
      <c r="B4" s="3" t="inlineStr">
        <is>
          <t>WEG Lindenhof</t>
        </is>
      </c>
      <c r="C4" s="3" t="inlineStr">
        <is>
          <t>Lindenallee 7</t>
        </is>
      </c>
      <c r="D4" s="2" t="inlineStr">
        <is>
          <t>München</t>
        </is>
      </c>
      <c r="E4" s="27" t="n">
        <v>46065</v>
      </c>
      <c r="F4" s="2" t="inlineStr">
        <is>
          <t>Eigentümerversammlung</t>
        </is>
      </c>
      <c r="G4" s="2" t="inlineStr">
        <is>
          <t>TOP 3</t>
        </is>
      </c>
      <c r="H4" s="3" t="inlineStr">
        <is>
          <t>Verwalterbestellung</t>
        </is>
      </c>
      <c r="I4" s="3" t="inlineStr">
        <is>
          <t>Sabine Müller wird für weitere fünf Jahre zur Verwalterin bestellt.</t>
        </is>
      </c>
      <c r="J4" s="2" t="n">
        <v>14</v>
      </c>
      <c r="K4" s="2" t="n">
        <v>5</v>
      </c>
      <c r="L4" s="2" t="n">
        <v>2</v>
      </c>
      <c r="M4" s="2" t="inlineStr">
        <is>
          <t>einfache Mehrheit</t>
        </is>
      </c>
      <c r="N4" s="2" t="inlineStr">
        <is>
          <t>angefochten</t>
        </is>
      </c>
      <c r="O4" s="28">
        <f>IF(F4="Eigentümerversammlung",EDATE(E4,1),"")</f>
        <v/>
      </c>
      <c r="P4" s="3" t="inlineStr">
        <is>
          <t>Sabine Müller</t>
        </is>
      </c>
      <c r="Q4" s="2" t="n"/>
      <c r="R4" s="2" t="n"/>
      <c r="S4" s="2" t="inlineStr">
        <is>
          <t>nicht erforderlich</t>
        </is>
      </c>
      <c r="T4" s="29" t="n">
        <v>0</v>
      </c>
      <c r="U4" s="30">
        <f>IFERROR(T4*1.19,0)</f>
        <v/>
      </c>
      <c r="V4" s="2" t="inlineStr">
        <is>
          <t>laufender Wirtschaftsplan</t>
        </is>
      </c>
      <c r="W4" s="3" t="inlineStr">
        <is>
          <t>/Protokolle/2026/EV_Lindenhof_12022026.pdf</t>
        </is>
      </c>
      <c r="X4" s="3" t="inlineStr">
        <is>
          <t>Anfechtungsklage eines Eigentümers anhängig.</t>
        </is>
      </c>
      <c r="Y4" s="8">
        <f>IF(Q4="","",Q4-TODAY())</f>
        <v/>
      </c>
      <c r="Z4" s="9">
        <f>IF(S4="erledigt","Erledigt",IF(Q4="","",IF(Q4&lt;TODAY(),"Überfällig",IF(Q4-TODAY()&lt;=30,"Bald fällig","Im Zeitplan"))))</f>
        <v/>
      </c>
    </row>
    <row r="5" ht="38" customHeight="1">
      <c r="A5" s="2" t="inlineStr">
        <is>
          <t>2026-004</t>
        </is>
      </c>
      <c r="B5" s="3" t="inlineStr">
        <is>
          <t>WEG Elbblick</t>
        </is>
      </c>
      <c r="C5" s="3" t="inlineStr">
        <is>
          <t>Fischerallee 23</t>
        </is>
      </c>
      <c r="D5" s="2" t="inlineStr">
        <is>
          <t>Hamburg</t>
        </is>
      </c>
      <c r="E5" s="27" t="n">
        <v>46086</v>
      </c>
      <c r="F5" s="2" t="inlineStr">
        <is>
          <t>Umlaufbeschluss</t>
        </is>
      </c>
      <c r="G5" s="2" t="inlineStr">
        <is>
          <t>UB 1/2026</t>
        </is>
      </c>
      <c r="H5" s="3" t="inlineStr">
        <is>
          <t>Reparatur der Heizungsanlage</t>
        </is>
      </c>
      <c r="I5" s="3" t="inlineStr">
        <is>
          <t>Die Heizungsanlage wird durch die Firma Schneider Haustechnik GmbH repariert.</t>
        </is>
      </c>
      <c r="J5" s="2" t="n">
        <v>10</v>
      </c>
      <c r="K5" s="2" t="n">
        <v>0</v>
      </c>
      <c r="L5" s="2" t="n">
        <v>0</v>
      </c>
      <c r="M5" s="2" t="inlineStr">
        <is>
          <t>einstimmig</t>
        </is>
      </c>
      <c r="N5" s="2" t="inlineStr">
        <is>
          <t>beschlossen</t>
        </is>
      </c>
      <c r="O5" s="28">
        <f>IF(F5="Eigentümerversammlung",EDATE(E5,1),"")</f>
        <v/>
      </c>
      <c r="P5" s="3" t="inlineStr">
        <is>
          <t>Andreas Schneider</t>
        </is>
      </c>
      <c r="Q5" s="27" t="n">
        <v>46142</v>
      </c>
      <c r="R5" s="27" t="n">
        <v>46134</v>
      </c>
      <c r="S5" s="2" t="inlineStr">
        <is>
          <t>erledigt</t>
        </is>
      </c>
      <c r="T5" s="29" t="n">
        <v>4850</v>
      </c>
      <c r="U5" s="30">
        <f>IFERROR(T5*1.19,0)</f>
        <v/>
      </c>
      <c r="V5" s="2" t="inlineStr">
        <is>
          <t>Rücklage</t>
        </is>
      </c>
      <c r="W5" s="3" t="inlineStr">
        <is>
          <t>/Protokolle/2026/UB_Elbblick_05032026.pdf</t>
        </is>
      </c>
      <c r="X5" s="3" t="inlineStr">
        <is>
          <t>Reparatur erfolgreich abgeschlossen.</t>
        </is>
      </c>
      <c r="Y5" s="8">
        <f>IF(Q5="","",Q5-TODAY())</f>
        <v/>
      </c>
      <c r="Z5" s="9">
        <f>IF(S5="erledigt","Erledigt",IF(Q5="","",IF(Q5&lt;TODAY(),"Überfällig",IF(Q5-TODAY()&lt;=30,"Bald fällig","Im Zeitplan"))))</f>
        <v/>
      </c>
    </row>
    <row r="6" ht="38" customHeight="1">
      <c r="A6" s="2" t="inlineStr">
        <is>
          <t>2026-005</t>
        </is>
      </c>
      <c r="B6" s="3" t="inlineStr">
        <is>
          <t>WEG Rheinpark</t>
        </is>
      </c>
      <c r="C6" s="3" t="inlineStr">
        <is>
          <t>Goethestraße 45</t>
        </is>
      </c>
      <c r="D6" s="2" t="inlineStr">
        <is>
          <t>Köln</t>
        </is>
      </c>
      <c r="E6" s="27" t="n">
        <v>46107</v>
      </c>
      <c r="F6" s="2" t="inlineStr">
        <is>
          <t>Eigentümerversammlung</t>
        </is>
      </c>
      <c r="G6" s="2" t="inlineStr">
        <is>
          <t>TOP 4</t>
        </is>
      </c>
      <c r="H6" s="3" t="inlineStr">
        <is>
          <t>Erneuerung der Klingelanlage</t>
        </is>
      </c>
      <c r="I6" s="3" t="inlineStr">
        <is>
          <t>Die Klingelanlage wird durch eine moderne Video-Gegensprechanlage ersetzt.</t>
        </is>
      </c>
      <c r="J6" s="2" t="n">
        <v>12</v>
      </c>
      <c r="K6" s="2" t="n">
        <v>4</v>
      </c>
      <c r="L6" s="2" t="n">
        <v>1</v>
      </c>
      <c r="M6" s="2" t="inlineStr">
        <is>
          <t>einfache Mehrheit</t>
        </is>
      </c>
      <c r="N6" s="2" t="inlineStr">
        <is>
          <t>ersetzt</t>
        </is>
      </c>
      <c r="O6" s="28">
        <f>IF(F6="Eigentümerversammlung",EDATE(E6,1),"")</f>
        <v/>
      </c>
      <c r="P6" s="3" t="inlineStr">
        <is>
          <t>Petra Wagner</t>
        </is>
      </c>
      <c r="Q6" s="27" t="n">
        <v>46265</v>
      </c>
      <c r="R6" s="2" t="n"/>
      <c r="S6" s="2" t="inlineStr">
        <is>
          <t>offen</t>
        </is>
      </c>
      <c r="T6" s="29" t="n">
        <v>7200</v>
      </c>
      <c r="U6" s="30">
        <f>IFERROR(T6*1.19,0)</f>
        <v/>
      </c>
      <c r="V6" s="2" t="inlineStr">
        <is>
          <t>Hausgeld</t>
        </is>
      </c>
      <c r="W6" s="3" t="inlineStr">
        <is>
          <t>/Protokolle/2026/EV_Rheinpark_26032026.pdf</t>
        </is>
      </c>
      <c r="X6" s="3" t="inlineStr">
        <is>
          <t>Ursprünglicher Beschluss durch Neufassung ersetzt; Angebote liegen vor.</t>
        </is>
      </c>
      <c r="Y6" s="8">
        <f>IF(Q6="","",Q6-TODAY())</f>
        <v/>
      </c>
      <c r="Z6" s="9">
        <f>IF(S6="erledigt","Erledigt",IF(Q6="","",IF(Q6&lt;TODAY(),"Überfällig",IF(Q6-TODAY()&lt;=30,"Bald fällig","Im Zeitplan"))))</f>
        <v/>
      </c>
    </row>
    <row r="7" ht="38" customHeight="1">
      <c r="A7" s="2" t="inlineStr">
        <is>
          <t>2026-006</t>
        </is>
      </c>
      <c r="B7" s="3" t="inlineStr">
        <is>
          <t>WEG Mainufer</t>
        </is>
      </c>
      <c r="C7" s="3" t="inlineStr">
        <is>
          <t>Schillerstraße 9</t>
        </is>
      </c>
      <c r="D7" s="2" t="inlineStr">
        <is>
          <t>Frankfurt am Main</t>
        </is>
      </c>
      <c r="E7" s="27" t="n">
        <v>46128</v>
      </c>
      <c r="F7" s="2" t="inlineStr">
        <is>
          <t>Umlaufbeschluss</t>
        </is>
      </c>
      <c r="G7" s="2" t="inlineStr">
        <is>
          <t>UB 1/2026</t>
        </is>
      </c>
      <c r="H7" s="3" t="inlineStr">
        <is>
          <t>Fassadenprüfung</t>
        </is>
      </c>
      <c r="I7" s="3" t="inlineStr">
        <is>
          <t>Die Fassade wird durch ein Ingenieurbüro auf Schäden geprüft.</t>
        </is>
      </c>
      <c r="J7" s="2" t="n">
        <v>8</v>
      </c>
      <c r="K7" s="2" t="n">
        <v>1</v>
      </c>
      <c r="L7" s="2" t="n">
        <v>0</v>
      </c>
      <c r="M7" s="2" t="inlineStr">
        <is>
          <t>einfache Mehrheit</t>
        </is>
      </c>
      <c r="N7" s="2" t="inlineStr">
        <is>
          <t>beschlossen</t>
        </is>
      </c>
      <c r="O7" s="28">
        <f>IF(F7="Eigentümerversammlung",EDATE(E7,1),"")</f>
        <v/>
      </c>
      <c r="P7" s="3" t="inlineStr">
        <is>
          <t>Michael Hoffmann</t>
        </is>
      </c>
      <c r="Q7" s="27" t="n">
        <v>46218</v>
      </c>
      <c r="R7" s="2" t="n"/>
      <c r="S7" s="2" t="inlineStr">
        <is>
          <t>offen</t>
        </is>
      </c>
      <c r="T7" s="29" t="n">
        <v>3200</v>
      </c>
      <c r="U7" s="30">
        <f>IFERROR(T7*1.19,0)</f>
        <v/>
      </c>
      <c r="V7" s="2" t="inlineStr">
        <is>
          <t>Rücklage</t>
        </is>
      </c>
      <c r="W7" s="3" t="inlineStr">
        <is>
          <t>/Protokolle/2026/UB_Mainufer_16042026.pdf</t>
        </is>
      </c>
      <c r="X7" s="3" t="inlineStr">
        <is>
          <t>Angebote werden eingeholt.</t>
        </is>
      </c>
      <c r="Y7" s="8">
        <f>IF(Q7="","",Q7-TODAY())</f>
        <v/>
      </c>
      <c r="Z7" s="9">
        <f>IF(S7="erledigt","Erledigt",IF(Q7="","",IF(Q7&lt;TODAY(),"Überfällig",IF(Q7-TODAY()&lt;=30,"Bald fällig","Im Zeitplan"))))</f>
        <v/>
      </c>
    </row>
    <row r="8" ht="38" customHeight="1">
      <c r="A8" s="2" t="inlineStr">
        <is>
          <t>2026-007</t>
        </is>
      </c>
      <c r="B8" s="3" t="inlineStr">
        <is>
          <t>WEG City-Carré</t>
        </is>
      </c>
      <c r="C8" s="3" t="inlineStr">
        <is>
          <t>Königstraße 31</t>
        </is>
      </c>
      <c r="D8" s="2" t="inlineStr">
        <is>
          <t>Stuttgart</t>
        </is>
      </c>
      <c r="E8" s="27" t="n">
        <v>46149</v>
      </c>
      <c r="F8" s="2" t="inlineStr">
        <is>
          <t>Eigentümerversammlung</t>
        </is>
      </c>
      <c r="G8" s="2" t="inlineStr">
        <is>
          <t>TOP 2</t>
        </is>
      </c>
      <c r="H8" s="3" t="inlineStr">
        <is>
          <t>Bildung einer Sonderumlage</t>
        </is>
      </c>
      <c r="I8" s="3" t="inlineStr">
        <is>
          <t>Zur Finanzierung der Dachsanierung wird eine Sonderumlage in Höhe von 40.000,00 € beschlossen.</t>
        </is>
      </c>
      <c r="J8" s="2" t="n">
        <v>11</v>
      </c>
      <c r="K8" s="2" t="n">
        <v>6</v>
      </c>
      <c r="L8" s="2" t="n">
        <v>0</v>
      </c>
      <c r="M8" s="2" t="inlineStr">
        <is>
          <t>einfache Mehrheit</t>
        </is>
      </c>
      <c r="N8" s="2" t="inlineStr">
        <is>
          <t>beschlossen</t>
        </is>
      </c>
      <c r="O8" s="28">
        <f>IF(F8="Eigentümerversammlung",EDATE(E8,1),"")</f>
        <v/>
      </c>
      <c r="P8" s="3" t="inlineStr">
        <is>
          <t>Sabine Müller</t>
        </is>
      </c>
      <c r="Q8" s="2" t="n"/>
      <c r="R8" s="2" t="n"/>
      <c r="S8" s="2" t="inlineStr">
        <is>
          <t>nicht erforderlich</t>
        </is>
      </c>
      <c r="T8" s="29" t="n">
        <v>0</v>
      </c>
      <c r="U8" s="30">
        <f>IFERROR(T8*1.19,0)</f>
        <v/>
      </c>
      <c r="V8" s="2" t="inlineStr">
        <is>
          <t>Sonderumlage</t>
        </is>
      </c>
      <c r="W8" s="3" t="inlineStr">
        <is>
          <t>/Protokolle/2026/EV_CityCarre_07052026.pdf</t>
        </is>
      </c>
      <c r="X8" s="3" t="inlineStr">
        <is>
          <t>Einzug in zwei Raten ab August 2026.</t>
        </is>
      </c>
      <c r="Y8" s="8">
        <f>IF(Q8="","",Q8-TODAY())</f>
        <v/>
      </c>
      <c r="Z8" s="9">
        <f>IF(S8="erledigt","Erledigt",IF(Q8="","",IF(Q8&lt;TODAY(),"Überfällig",IF(Q8-TODAY()&lt;=30,"Bald fällig","Im Zeitplan"))))</f>
        <v/>
      </c>
    </row>
    <row r="9" ht="38" customHeight="1">
      <c r="A9" s="2" t="inlineStr">
        <is>
          <t>2026-008</t>
        </is>
      </c>
      <c r="B9" s="3" t="inlineStr">
        <is>
          <t>WEG Hofgarten</t>
        </is>
      </c>
      <c r="C9" s="3" t="inlineStr">
        <is>
          <t>Berliner Allee 18</t>
        </is>
      </c>
      <c r="D9" s="2" t="inlineStr">
        <is>
          <t>Düsseldorf</t>
        </is>
      </c>
      <c r="E9" s="27" t="n">
        <v>46170</v>
      </c>
      <c r="F9" s="2" t="inlineStr">
        <is>
          <t>Eigentümerversammlung</t>
        </is>
      </c>
      <c r="G9" s="2" t="inlineStr">
        <is>
          <t>TOP 5</t>
        </is>
      </c>
      <c r="H9" s="3" t="inlineStr">
        <is>
          <t>Installation einer Wallbox</t>
        </is>
      </c>
      <c r="I9" s="3" t="inlineStr">
        <is>
          <t>In der Tiefgarage wird eine Wallbox mit 11 kW Ladeleistung installiert.</t>
        </is>
      </c>
      <c r="J9" s="2" t="n">
        <v>10</v>
      </c>
      <c r="K9" s="2" t="n">
        <v>3</v>
      </c>
      <c r="L9" s="2" t="n">
        <v>2</v>
      </c>
      <c r="M9" s="2" t="inlineStr">
        <is>
          <t>qualifizierte Mehrheit</t>
        </is>
      </c>
      <c r="N9" s="2" t="inlineStr">
        <is>
          <t>beschlossen</t>
        </is>
      </c>
      <c r="O9" s="28">
        <f>IF(F9="Eigentümerversammlung",EDATE(E9,1),"")</f>
        <v/>
      </c>
      <c r="P9" s="3" t="inlineStr">
        <is>
          <t>Andreas Schneider</t>
        </is>
      </c>
      <c r="Q9" s="27" t="n">
        <v>46295</v>
      </c>
      <c r="R9" s="2" t="n"/>
      <c r="S9" s="2" t="inlineStr">
        <is>
          <t>in Bearbeitung</t>
        </is>
      </c>
      <c r="T9" s="29" t="n">
        <v>9500</v>
      </c>
      <c r="U9" s="30">
        <f>IFERROR(T9*1.19,0)</f>
        <v/>
      </c>
      <c r="V9" s="2" t="inlineStr">
        <is>
          <t>Sonderumlage</t>
        </is>
      </c>
      <c r="W9" s="3" t="inlineStr">
        <is>
          <t>/Protokolle/2026/EV_Hofgarten_28052026.pdf</t>
        </is>
      </c>
      <c r="X9" s="3" t="inlineStr">
        <is>
          <t>Förderantrag gestellt, Elektriker beauftragt.</t>
        </is>
      </c>
      <c r="Y9" s="8">
        <f>IF(Q9="","",Q9-TODAY())</f>
        <v/>
      </c>
      <c r="Z9" s="9">
        <f>IF(S9="erledigt","Erledigt",IF(Q9="","",IF(Q9&lt;TODAY(),"Überfällig",IF(Q9-TODAY()&lt;=30,"Bald fällig","Im Zeitplan"))))</f>
        <v/>
      </c>
    </row>
    <row r="10" ht="38" customHeight="1">
      <c r="A10" s="2" t="inlineStr">
        <is>
          <t>2026-009</t>
        </is>
      </c>
      <c r="B10" s="3" t="inlineStr">
        <is>
          <t>WEG Aueblick</t>
        </is>
      </c>
      <c r="C10" s="3" t="inlineStr">
        <is>
          <t>Karl-Liebknecht-Straße 5</t>
        </is>
      </c>
      <c r="D10" s="2" t="inlineStr">
        <is>
          <t>Leipzig</t>
        </is>
      </c>
      <c r="E10" s="27" t="n">
        <v>46184</v>
      </c>
      <c r="F10" s="2" t="inlineStr">
        <is>
          <t>Umlaufbeschluss</t>
        </is>
      </c>
      <c r="G10" s="2" t="inlineStr">
        <is>
          <t>UB 2/2026</t>
        </is>
      </c>
      <c r="H10" s="3" t="inlineStr">
        <is>
          <t>Pflege der Außenanlagen</t>
        </is>
      </c>
      <c r="I10" s="3" t="inlineStr">
        <is>
          <t>Die Pflege der Außenanlagen wird an die Firma Wagner Gartenbau vergeben.</t>
        </is>
      </c>
      <c r="J10" s="2" t="n">
        <v>7</v>
      </c>
      <c r="K10" s="2" t="n">
        <v>0</v>
      </c>
      <c r="L10" s="2" t="n">
        <v>0</v>
      </c>
      <c r="M10" s="2" t="inlineStr">
        <is>
          <t>einstimmig</t>
        </is>
      </c>
      <c r="N10" s="2" t="inlineStr">
        <is>
          <t>beschlossen</t>
        </is>
      </c>
      <c r="O10" s="28">
        <f>IF(F10="Eigentümerversammlung",EDATE(E10,1),"")</f>
        <v/>
      </c>
      <c r="P10" s="3" t="inlineStr">
        <is>
          <t>Petra Wagner</t>
        </is>
      </c>
      <c r="Q10" s="27" t="n">
        <v>46203</v>
      </c>
      <c r="R10" s="27" t="n">
        <v>46197</v>
      </c>
      <c r="S10" s="2" t="inlineStr">
        <is>
          <t>erledigt</t>
        </is>
      </c>
      <c r="T10" s="29" t="n">
        <v>2400</v>
      </c>
      <c r="U10" s="30">
        <f>IFERROR(T10*1.19,0)</f>
        <v/>
      </c>
      <c r="V10" s="2" t="inlineStr">
        <is>
          <t>laufender Wirtschaftsplan</t>
        </is>
      </c>
      <c r="W10" s="3" t="inlineStr">
        <is>
          <t>/Protokolle/2026/UB_Aueblick_11062026.pdf</t>
        </is>
      </c>
      <c r="X10" s="3" t="inlineStr">
        <is>
          <t>Erste Pflegemaßnahme durchgeführt.</t>
        </is>
      </c>
      <c r="Y10" s="8">
        <f>IF(Q10="","",Q10-TODAY())</f>
        <v/>
      </c>
      <c r="Z10" s="9">
        <f>IF(S10="erledigt","Erledigt",IF(Q10="","",IF(Q10&lt;TODAY(),"Überfällig",IF(Q10-TODAY()&lt;=30,"Bald fällig","Im Zeitplan"))))</f>
        <v/>
      </c>
    </row>
    <row r="11" ht="38" customHeight="1">
      <c r="A11" s="2" t="inlineStr">
        <is>
          <t>2026-010</t>
        </is>
      </c>
      <c r="B11" s="3" t="inlineStr">
        <is>
          <t>WEG Terrassenufer</t>
        </is>
      </c>
      <c r="C11" s="3" t="inlineStr">
        <is>
          <t>Bautzner Straße 60</t>
        </is>
      </c>
      <c r="D11" s="2" t="inlineStr">
        <is>
          <t>Dresden</t>
        </is>
      </c>
      <c r="E11" s="27" t="n">
        <v>46205</v>
      </c>
      <c r="F11" s="2" t="inlineStr">
        <is>
          <t>Eigentümerversammlung</t>
        </is>
      </c>
      <c r="G11" s="2" t="inlineStr">
        <is>
          <t>TOP 1</t>
        </is>
      </c>
      <c r="H11" s="3" t="inlineStr">
        <is>
          <t>Instandsetzung des Dachs</t>
        </is>
      </c>
      <c r="I11" s="3" t="inlineStr">
        <is>
          <t>Das Dach wird vollständig instand gesetzt; Vergabe an die Firma Hoffmann Dachbau GmbH.</t>
        </is>
      </c>
      <c r="J11" s="2" t="n">
        <v>13</v>
      </c>
      <c r="K11" s="2" t="n">
        <v>2</v>
      </c>
      <c r="L11" s="2" t="n">
        <v>1</v>
      </c>
      <c r="M11" s="2" t="inlineStr">
        <is>
          <t>qualifizierte Mehrheit</t>
        </is>
      </c>
      <c r="N11" s="2" t="inlineStr">
        <is>
          <t>beschlossen</t>
        </is>
      </c>
      <c r="O11" s="28">
        <f>IF(F11="Eigentümerversammlung",EDATE(E11,1),"")</f>
        <v/>
      </c>
      <c r="P11" s="3" t="inlineStr">
        <is>
          <t>Michael Hoffmann</t>
        </is>
      </c>
      <c r="Q11" s="27" t="n">
        <v>46223</v>
      </c>
      <c r="R11" s="2" t="n"/>
      <c r="S11" s="2" t="inlineStr">
        <is>
          <t>offen</t>
        </is>
      </c>
      <c r="T11" s="29" t="n">
        <v>38500</v>
      </c>
      <c r="U11" s="30">
        <f>IFERROR(T11*1.19,0)</f>
        <v/>
      </c>
      <c r="V11" s="2" t="inlineStr">
        <is>
          <t>Rücklage</t>
        </is>
      </c>
      <c r="W11" s="3" t="inlineStr">
        <is>
          <t>/Protokolle/2026/EV_Terrassenufer_02072026.pdf</t>
        </is>
      </c>
      <c r="X11" s="3" t="inlineStr">
        <is>
          <t>Baubeginn verzögert sich wegen Materialengpässen.</t>
        </is>
      </c>
      <c r="Y11" s="8">
        <f>IF(Q11="","",Q11-TODAY())</f>
        <v/>
      </c>
      <c r="Z11" s="9">
        <f>IF(S11="erledigt","Erledigt",IF(Q11="","",IF(Q11&lt;TODAY(),"Überfällig",IF(Q11-TODAY()&lt;=30,"Bald fällig","Im Zeitplan"))))</f>
        <v/>
      </c>
    </row>
  </sheetData>
  <autoFilter ref="A1:Z11"/>
  <conditionalFormatting sqref="Z2:Z500">
    <cfRule type="expression" priority="1" dxfId="0" stopIfTrue="1">
      <formula>$Z2="Überfällig"</formula>
    </cfRule>
    <cfRule type="expression" priority="2" dxfId="1" stopIfTrue="1">
      <formula>$Z2="Erledigt"</formula>
    </cfRule>
    <cfRule type="expression" priority="3" dxfId="2" stopIfTrue="1">
      <formula>$Z2="Bald fällig"</formula>
    </cfRule>
  </conditionalFormatting>
  <conditionalFormatting sqref="N2:N500">
    <cfRule type="expression" priority="4" dxfId="0" stopIfTrue="1">
      <formula>$N2="angefochten"</formula>
    </cfRule>
  </conditionalFormatting>
  <dataValidations count="5">
    <dataValidation sqref="F2:F500" showErrorMessage="1" showInputMessage="1" allowBlank="1" type="list">
      <formula1>"Eigentümerversammlung,Umlaufbeschluss"</formula1>
    </dataValidation>
    <dataValidation sqref="M2:M500" showErrorMessage="1" showInputMessage="1" allowBlank="1" type="list">
      <formula1>"einfache Mehrheit,qualifizierte Mehrheit,einstimmig"</formula1>
    </dataValidation>
    <dataValidation sqref="N2:N500" showErrorMessage="1" showInputMessage="1" allowBlank="1" type="list">
      <formula1>"beschlossen,aufgehoben,ersetzt,angefochten"</formula1>
    </dataValidation>
    <dataValidation sqref="S2:S500" showErrorMessage="1" showInputMessage="1" allowBlank="1" type="list">
      <formula1>"offen,in Bearbeitung,erledigt,nicht erforderlich"</formula1>
    </dataValidation>
    <dataValidation sqref="V2:V500" showErrorMessage="1" showInputMessage="1" allowBlank="1" type="list">
      <formula1>"Rücklage,Hausgeld,Sonderumlage,laufender Wirtschaftsplan"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0" customWidth="1" min="3" max="3"/>
    <col width="20" customWidth="1" min="4" max="4"/>
    <col width="22" customWidth="1" min="5" max="5"/>
    <col width="22" customWidth="1" min="6" max="6"/>
    <col width="26" customWidth="1" min="7" max="7"/>
    <col width="20" customWidth="1" min="8" max="8"/>
    <col width="10" customWidth="1" min="9" max="9"/>
    <col width="24" customWidth="1" min="10" max="10"/>
    <col width="10" customWidth="1" min="11" max="11"/>
    <col width="4" customWidth="1" min="12" max="12"/>
    <col width="12" customWidth="1" min="13" max="13"/>
    <col width="10" customWidth="1" min="14" max="14"/>
  </cols>
  <sheetData>
    <row r="1" ht="28" customHeight="1">
      <c r="A1" s="10" t="inlineStr">
        <is>
          <t>Dashboard – Beschlusssammlung WEG</t>
        </is>
      </c>
    </row>
    <row r="2"/>
    <row r="3">
      <c r="A3" s="11" t="inlineStr">
        <is>
          <t>Kennzahlen</t>
        </is>
      </c>
      <c r="D3" s="11" t="inlineStr">
        <is>
          <t>Beschlüsse nach Umsetzungsstatus</t>
        </is>
      </c>
      <c r="G3" s="11" t="inlineStr">
        <is>
          <t>Kosten nach Finanzierungsquelle (brutto)</t>
        </is>
      </c>
      <c r="J3" s="11" t="inlineStr">
        <is>
          <t>Beschlussarten</t>
        </is>
      </c>
      <c r="M3" s="11" t="inlineStr">
        <is>
          <t>Beschlüsse nach Monat (2026)</t>
        </is>
      </c>
    </row>
    <row r="4">
      <c r="A4" s="1" t="inlineStr">
        <is>
          <t>Kennzahl</t>
        </is>
      </c>
      <c r="B4" s="1" t="inlineStr">
        <is>
          <t>Wert</t>
        </is>
      </c>
      <c r="D4" s="1" t="inlineStr">
        <is>
          <t>Umsetzungsstatus</t>
        </is>
      </c>
      <c r="E4" s="1" t="inlineStr">
        <is>
          <t>Anzahl</t>
        </is>
      </c>
      <c r="G4" s="1" t="inlineStr">
        <is>
          <t>Finanzierungsquelle</t>
        </is>
      </c>
      <c r="H4" s="1" t="inlineStr">
        <is>
          <t>Kosten brutto</t>
        </is>
      </c>
      <c r="J4" s="1" t="inlineStr">
        <is>
          <t>Beschlussart</t>
        </is>
      </c>
      <c r="K4" s="1" t="inlineStr">
        <is>
          <t>Anzahl</t>
        </is>
      </c>
      <c r="M4" s="1" t="inlineStr">
        <is>
          <t>Monat</t>
        </is>
      </c>
      <c r="N4" s="1" t="inlineStr">
        <is>
          <t>Anzahl</t>
        </is>
      </c>
    </row>
    <row r="5">
      <c r="A5" s="12" t="inlineStr">
        <is>
          <t>Anzahl aller Beschlüsse</t>
        </is>
      </c>
      <c r="B5" s="13">
        <f>COUNTA(Beschlusssammlung!A2:A1000)</f>
        <v/>
      </c>
      <c r="D5" s="12" t="inlineStr">
        <is>
          <t>offen</t>
        </is>
      </c>
      <c r="E5" s="14">
        <f>COUNTIF(Beschlusssammlung!$S$2:$S$1000,D5)</f>
        <v/>
      </c>
      <c r="G5" s="12" t="inlineStr">
        <is>
          <t>Rücklage</t>
        </is>
      </c>
      <c r="H5" s="31">
        <f>SUMIF(Beschlusssammlung!$V$2:$V$1000,G5,Beschlusssammlung!$U$2:$U$1000)</f>
        <v/>
      </c>
      <c r="J5" s="12" t="inlineStr">
        <is>
          <t>Eigentümerversammlung</t>
        </is>
      </c>
      <c r="K5" s="14">
        <f>COUNTIF(Beschlusssammlung!$F$2:$F$1000,J5)</f>
        <v/>
      </c>
      <c r="M5" s="32" t="n">
        <v>46023</v>
      </c>
      <c r="N5" s="14">
        <f>COUNTIFS(Beschlusssammlung!$E$2:$E$1000,"&gt;="&amp;M5,Beschlusssammlung!$E$2:$E$1000,"&lt;"&amp;EDATE(M5,1))</f>
        <v/>
      </c>
    </row>
    <row r="6">
      <c r="A6" s="17" t="inlineStr">
        <is>
          <t>Offene Umsetzungen</t>
        </is>
      </c>
      <c r="B6" s="18">
        <f>COUNTIF(Beschlusssammlung!S2:S1000,"offen")</f>
        <v/>
      </c>
      <c r="D6" s="17" t="inlineStr">
        <is>
          <t>in Bearbeitung</t>
        </is>
      </c>
      <c r="E6" s="19">
        <f>COUNTIF(Beschlusssammlung!$S$2:$S$1000,D6)</f>
        <v/>
      </c>
      <c r="G6" s="17" t="inlineStr">
        <is>
          <t>Hausgeld</t>
        </is>
      </c>
      <c r="H6" s="33">
        <f>SUMIF(Beschlusssammlung!$V$2:$V$1000,G6,Beschlusssammlung!$U$2:$U$1000)</f>
        <v/>
      </c>
      <c r="J6" s="17" t="inlineStr">
        <is>
          <t>Umlaufbeschluss</t>
        </is>
      </c>
      <c r="K6" s="19">
        <f>COUNTIF(Beschlusssammlung!$F$2:$F$1000,J6)</f>
        <v/>
      </c>
      <c r="M6" s="34" t="n">
        <v>46054</v>
      </c>
      <c r="N6" s="19">
        <f>COUNTIFS(Beschlusssammlung!$E$2:$E$1000,"&gt;="&amp;M6,Beschlusssammlung!$E$2:$E$1000,"&lt;"&amp;EDATE(M6,1))</f>
        <v/>
      </c>
    </row>
    <row r="7">
      <c r="A7" s="12" t="inlineStr">
        <is>
          <t>Erledigte Umsetzungen</t>
        </is>
      </c>
      <c r="B7" s="13">
        <f>COUNTIF(Beschlusssammlung!S2:S1000,"erledigt")</f>
        <v/>
      </c>
      <c r="D7" s="12" t="inlineStr">
        <is>
          <t>erledigt</t>
        </is>
      </c>
      <c r="E7" s="14">
        <f>COUNTIF(Beschlusssammlung!$S$2:$S$1000,D7)</f>
        <v/>
      </c>
      <c r="G7" s="12" t="inlineStr">
        <is>
          <t>Sonderumlage</t>
        </is>
      </c>
      <c r="H7" s="31">
        <f>SUMIF(Beschlusssammlung!$V$2:$V$1000,G7,Beschlusssammlung!$U$2:$U$1000)</f>
        <v/>
      </c>
      <c r="M7" s="32" t="n">
        <v>46082</v>
      </c>
      <c r="N7" s="14">
        <f>COUNTIFS(Beschlusssammlung!$E$2:$E$1000,"&gt;="&amp;M7,Beschlusssammlung!$E$2:$E$1000,"&lt;"&amp;EDATE(M7,1))</f>
        <v/>
      </c>
    </row>
    <row r="8">
      <c r="A8" s="17" t="inlineStr">
        <is>
          <t>Überfällige Vorgänge</t>
        </is>
      </c>
      <c r="B8" s="18">
        <f>COUNTIF(Beschlusssammlung!Z2:Z1000,"Überfällig")</f>
        <v/>
      </c>
      <c r="D8" s="17" t="inlineStr">
        <is>
          <t>nicht erforderlich</t>
        </is>
      </c>
      <c r="E8" s="19">
        <f>COUNTIF(Beschlusssammlung!$S$2:$S$1000,D8)</f>
        <v/>
      </c>
      <c r="G8" s="17" t="inlineStr">
        <is>
          <t>laufender Wirtschaftsplan</t>
        </is>
      </c>
      <c r="H8" s="33">
        <f>SUMIF(Beschlusssammlung!$V$2:$V$1000,G8,Beschlusssammlung!$U$2:$U$1000)</f>
        <v/>
      </c>
      <c r="M8" s="34" t="n">
        <v>46113</v>
      </c>
      <c r="N8" s="19">
        <f>COUNTIFS(Beschlusssammlung!$E$2:$E$1000,"&gt;="&amp;M8,Beschlusssammlung!$E$2:$E$1000,"&lt;"&amp;EDATE(M8,1))</f>
        <v/>
      </c>
    </row>
    <row r="9">
      <c r="A9" s="12" t="inlineStr">
        <is>
          <t>Gesamtkosten brutto</t>
        </is>
      </c>
      <c r="B9" s="31">
        <f>SUM(Beschlusssammlung!U2:U1000)</f>
        <v/>
      </c>
      <c r="M9" s="32" t="n">
        <v>46143</v>
      </c>
      <c r="N9" s="14">
        <f>COUNTIFS(Beschlusssammlung!$E$2:$E$1000,"&gt;="&amp;M9,Beschlusssammlung!$E$2:$E$1000,"&lt;"&amp;EDATE(M9,1))</f>
        <v/>
      </c>
    </row>
    <row r="10">
      <c r="A10" s="17" t="inlineStr">
        <is>
          <t>Durchschnittlicher Kostenrahmen brutto</t>
        </is>
      </c>
      <c r="B10" s="33">
        <f>IFERROR(AVERAGE(Beschlusssammlung!U2:U1000),0)</f>
        <v/>
      </c>
      <c r="M10" s="34" t="n">
        <v>46174</v>
      </c>
      <c r="N10" s="19">
        <f>COUNTIFS(Beschlusssammlung!$E$2:$E$1000,"&gt;="&amp;M10,Beschlusssammlung!$E$2:$E$1000,"&lt;"&amp;EDATE(M10,1))</f>
        <v/>
      </c>
    </row>
    <row r="11">
      <c r="A11" s="12" t="inlineStr">
        <is>
          <t>Erledigungsquote</t>
        </is>
      </c>
      <c r="B11" s="22">
        <f>IFERROR(COUNTIF(Beschlusssammlung!S2:S1000,"erledigt")/COUNTA(Beschlusssammlung!A2:A1000),0)</f>
        <v/>
      </c>
      <c r="M11" s="32" t="n">
        <v>46204</v>
      </c>
      <c r="N11" s="14">
        <f>COUNTIFS(Beschlusssammlung!$E$2:$E$1000,"&gt;="&amp;M11,Beschlusssammlung!$E$2:$E$1000,"&lt;"&amp;EDATE(M11,1))</f>
        <v/>
      </c>
    </row>
    <row r="12">
      <c r="A12" s="17" t="inlineStr">
        <is>
          <t>Anteil Umlaufbeschlüsse</t>
        </is>
      </c>
      <c r="B12" s="23">
        <f>IFERROR(COUNTIF(Beschlusssammlung!F2:F1000,"Umlaufbeschluss")/COUNTA(Beschlusssammlung!A2:A1000),0)</f>
        <v/>
      </c>
    </row>
    <row r="13"/>
    <row r="14"/>
    <row r="15">
      <c r="A15" s="11" t="inlineStr">
        <is>
          <t>Stammdaten zuständige Personen / Firmen</t>
        </is>
      </c>
      <c r="E15" s="11" t="inlineStr">
        <is>
          <t>Zuständigkeit per SVERWEIS prüfen</t>
        </is>
      </c>
      <c r="H15" s="11" t="inlineStr">
        <is>
          <t>Beschlüsse je WEG-Objekt</t>
        </is>
      </c>
    </row>
    <row r="16">
      <c r="A16" s="1" t="inlineStr">
        <is>
          <t>Name</t>
        </is>
      </c>
      <c r="B16" s="1" t="inlineStr">
        <is>
          <t>Rolle / Funktion</t>
        </is>
      </c>
      <c r="C16" s="1" t="inlineStr">
        <is>
          <t>Telefon</t>
        </is>
      </c>
      <c r="E16" s="1" t="inlineStr">
        <is>
          <t>Name (Eingabe)</t>
        </is>
      </c>
      <c r="F16" s="1" t="inlineStr">
        <is>
          <t>Rolle / Funktion</t>
        </is>
      </c>
      <c r="H16" s="1" t="inlineStr">
        <is>
          <t>WEG-Objekt</t>
        </is>
      </c>
      <c r="I16" s="1" t="inlineStr">
        <is>
          <t>Anzahl</t>
        </is>
      </c>
    </row>
    <row r="17">
      <c r="A17" s="12" t="inlineStr">
        <is>
          <t>Thomas Becker</t>
        </is>
      </c>
      <c r="B17" s="12" t="inlineStr">
        <is>
          <t>Verwaltungsbeirat</t>
        </is>
      </c>
      <c r="C17" s="12" t="inlineStr">
        <is>
          <t>030 / 456 78 90</t>
        </is>
      </c>
      <c r="E17" s="3" t="inlineStr">
        <is>
          <t>Andreas Schneider</t>
        </is>
      </c>
      <c r="F17" s="12">
        <f>IFERROR(VLOOKUP(E17,$A$17:$C$21,2,FALSE),"Nicht zugeordnet")</f>
        <v/>
      </c>
      <c r="H17" s="12" t="inlineStr">
        <is>
          <t>WEG Sonnenhof</t>
        </is>
      </c>
      <c r="I17" s="14">
        <f>COUNTIF(Beschlusssammlung!$B$2:$B$1000,H17)</f>
        <v/>
      </c>
    </row>
    <row r="18">
      <c r="A18" s="17" t="inlineStr">
        <is>
          <t>Sabine Müller</t>
        </is>
      </c>
      <c r="B18" s="17" t="inlineStr">
        <is>
          <t>Hausverwalterin</t>
        </is>
      </c>
      <c r="C18" s="17" t="inlineStr">
        <is>
          <t>089 / 234 56 78</t>
        </is>
      </c>
      <c r="H18" s="17" t="inlineStr">
        <is>
          <t>WEG Leineblick</t>
        </is>
      </c>
      <c r="I18" s="19">
        <f>COUNTIF(Beschlusssammlung!$B$2:$B$1000,H18)</f>
        <v/>
      </c>
    </row>
    <row r="19">
      <c r="A19" s="1" t="inlineStr">
        <is>
          <t>Tabellenblatt</t>
        </is>
      </c>
      <c r="B19" s="12" t="inlineStr">
        <is>
          <t>Schneider Haustechnik GmbH</t>
        </is>
      </c>
      <c r="C19" s="12" t="inlineStr">
        <is>
          <t>040 / 567 89 01</t>
        </is>
      </c>
      <c r="H19" s="12" t="inlineStr">
        <is>
          <t>WEG Lindenhof</t>
        </is>
      </c>
      <c r="I19" s="14">
        <f>COUNTIF(Beschlusssammlung!$B$2:$B$1000,H19)</f>
        <v/>
      </c>
    </row>
    <row r="20">
      <c r="A20" s="17" t="inlineStr">
        <is>
          <t>Petra Wagner</t>
        </is>
      </c>
      <c r="B20" s="17" t="inlineStr">
        <is>
          <t>Wagner Gartenbau</t>
        </is>
      </c>
      <c r="C20" s="17" t="inlineStr">
        <is>
          <t>0221 / 345 67 89</t>
        </is>
      </c>
      <c r="H20" s="17" t="inlineStr">
        <is>
          <t>WEG Elbblick</t>
        </is>
      </c>
      <c r="I20" s="19">
        <f>COUNTIF(Beschlusssammlung!$B$2:$B$1000,H20)</f>
        <v/>
      </c>
    </row>
    <row r="21">
      <c r="A21" s="12" t="inlineStr">
        <is>
          <t>Michael Hoffmann</t>
        </is>
      </c>
      <c r="B21" s="12" t="inlineStr">
        <is>
          <t>Hoffmann Dachbau GmbH</t>
        </is>
      </c>
      <c r="C21" s="12" t="inlineStr">
        <is>
          <t>069 / 678 90 12</t>
        </is>
      </c>
      <c r="H21" s="12" t="inlineStr">
        <is>
          <t>WEG Rheinpark</t>
        </is>
      </c>
      <c r="I21" s="14">
        <f>COUNTIF(Beschlusssammlung!$B$2:$B$1000,H21)</f>
        <v/>
      </c>
    </row>
    <row r="22">
      <c r="H22" s="17" t="inlineStr">
        <is>
          <t>WEG Mainufer</t>
        </is>
      </c>
      <c r="I22" s="19">
        <f>COUNTIF(Beschlusssammlung!$B$2:$B$1000,H22)</f>
        <v/>
      </c>
    </row>
    <row r="23">
      <c r="H23" s="12" t="inlineStr">
        <is>
          <t>WEG City-Carré</t>
        </is>
      </c>
      <c r="I23" s="14">
        <f>COUNTIF(Beschlusssammlung!$B$2:$B$1000,H23)</f>
        <v/>
      </c>
    </row>
    <row r="24">
      <c r="H24" s="17" t="inlineStr">
        <is>
          <t>WEG Hofgarten</t>
        </is>
      </c>
      <c r="I24" s="19">
        <f>COUNTIF(Beschlusssammlung!$B$2:$B$1000,H24)</f>
        <v/>
      </c>
    </row>
    <row r="25">
      <c r="H25" s="12" t="inlineStr">
        <is>
          <t>WEG Aueblick</t>
        </is>
      </c>
      <c r="I25" s="14">
        <f>COUNTIF(Beschlusssammlung!$B$2:$B$1000,H25)</f>
        <v/>
      </c>
    </row>
    <row r="26">
      <c r="H26" s="17" t="inlineStr">
        <is>
          <t>WEG Terrassenufer</t>
        </is>
      </c>
      <c r="I26" s="19">
        <f>COUNTIF(Beschlusssammlung!$B$2:$B$1000,H26)</f>
        <v/>
      </c>
    </row>
  </sheetData>
  <mergeCells count="1">
    <mergeCell ref="A1:L1"/>
  </mergeCells>
  <conditionalFormatting sqref="B8">
    <cfRule type="expression" priority="1" dxfId="0" stopIfTrue="1">
      <formula>B8&gt;0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40" customWidth="1" min="3" max="3"/>
    <col width="40" customWidth="1" min="4" max="4"/>
  </cols>
  <sheetData>
    <row r="1" ht="28" customHeight="1">
      <c r="A1" s="24" t="inlineStr">
        <is>
          <t>Anleitung – Beschlusssammlung WEG</t>
        </is>
      </c>
    </row>
    <row r="2"/>
    <row r="3">
      <c r="A3" s="11" t="inlineStr">
        <is>
          <t>Hinweise zur Nutzung dieser Vorlage</t>
        </is>
      </c>
    </row>
    <row r="4" ht="30" customHeight="1">
      <c r="A4" s="17" t="inlineStr">
        <is>
          <t>• Erfassen Sie neue Beschlüsse ausschließlich in der nächsten freien Zeile des Blatts „Beschlusssammlung“.</t>
        </is>
      </c>
      <c r="B4" s="35" t="n"/>
      <c r="C4" s="35" t="n"/>
      <c r="D4" s="36" t="n"/>
    </row>
    <row r="5" ht="30" customHeight="1">
      <c r="A5" s="12" t="inlineStr">
        <is>
          <t>• Vergeben Sie die Beschluss-ID fortlaufend (z. B. 2026-011), damit jeder Beschluss eindeutig identifizierbar ist.</t>
        </is>
      </c>
      <c r="B5" s="35" t="n"/>
      <c r="C5" s="35" t="n"/>
      <c r="D5" s="36" t="n"/>
    </row>
    <row r="6" ht="30" customHeight="1">
      <c r="A6" s="17" t="inlineStr">
        <is>
          <t>• Übernehmen Sie den Beschlusstext möglichst wortgetreu aus dem Protokoll der Eigentümerversammlung oder aus dem Umlaufbeschluss.</t>
        </is>
      </c>
      <c r="B6" s="35" t="n"/>
      <c r="C6" s="35" t="n"/>
      <c r="D6" s="36" t="n"/>
    </row>
    <row r="7" ht="30" customHeight="1">
      <c r="A7" s="12" t="inlineStr">
        <is>
          <t>• Dokumentieren Sie Abstimmungsergebnis (Ja / Nein / Enthaltungen), die erforderliche Mehrheit und den Beschlussstatus vollständig.</t>
        </is>
      </c>
      <c r="B7" s="35" t="n"/>
      <c r="C7" s="35" t="n"/>
      <c r="D7" s="36" t="n"/>
    </row>
    <row r="8" ht="30" customHeight="1">
      <c r="A8" s="17" t="inlineStr">
        <is>
          <t>• Die Anfechtungsfrist wird bei Beschlüssen einer Eigentümerversammlung automatisch beispielhaft auf einen Monat nach dem Versammlungsdatum gesetzt (§ 46 Abs. 1 WEG i. V. m. § 24 Abs. 7 WEG).</t>
        </is>
      </c>
      <c r="B8" s="35" t="n"/>
      <c r="C8" s="35" t="n"/>
      <c r="D8" s="36" t="n"/>
    </row>
    <row r="9" ht="30" customHeight="1">
      <c r="A9" s="12" t="inlineStr">
        <is>
          <t>• Aktualisieren Sie Fristen und den Umsetzungsstatus regelmäßig; die Spalten „Tage bis Umsetzung“ und „Friststatus“ berechnen sich automatisch.</t>
        </is>
      </c>
      <c r="B9" s="35" t="n"/>
      <c r="C9" s="35" t="n"/>
      <c r="D9" s="36" t="n"/>
    </row>
    <row r="10" ht="30" customHeight="1">
      <c r="A10" s="17" t="inlineStr">
        <is>
          <t>• Verknüpfen Sie Protokolle und Anlagen über den Dateipfad oder Ihr Dokumentenmanagementsystem in der Spalte „Dokumentenpfad / Protokollverweis“.</t>
        </is>
      </c>
      <c r="B10" s="35" t="n"/>
      <c r="C10" s="35" t="n"/>
      <c r="D10" s="36" t="n"/>
    </row>
    <row r="11" ht="30" customHeight="1">
      <c r="A11" s="12" t="inlineStr">
        <is>
          <t>• Dokumentieren Sie Änderungen, Aufhebungen und ersetzende Beschlüsse nachvollziehbar im Beschlussstatus und in den Bemerkungen.</t>
        </is>
      </c>
      <c r="B11" s="35" t="n"/>
      <c r="C11" s="35" t="n"/>
      <c r="D11" s="36" t="n"/>
    </row>
    <row r="12" ht="30" customHeight="1">
      <c r="A12" s="17" t="inlineStr">
        <is>
          <t>• Hellgelb markierte Zellen sind Eingabefelder; grau hinterlegte Zellen enthalten Berechnungen und sollten nicht überschrieben werden.</t>
        </is>
      </c>
      <c r="B12" s="35" t="n"/>
      <c r="C12" s="35" t="n"/>
      <c r="D12" s="36" t="n"/>
    </row>
    <row r="13" ht="30" customHeight="1">
      <c r="A13" s="12" t="inlineStr">
        <is>
          <t>• Überfällige Vorgänge werden automatisch rot, erledigte Vorgänge grün und bald fällige Vorgänge orange markiert.</t>
        </is>
      </c>
      <c r="B13" s="35" t="n"/>
      <c r="C13" s="35" t="n"/>
      <c r="D13" s="36" t="n"/>
    </row>
    <row r="14" ht="30" customHeight="1">
      <c r="A14" s="17" t="inlineStr">
        <is>
          <t>• Das Blatt „Dashboard“ aktualisiert sich automatisch und zeigt Kennzahlen, Auswertungen und Diagramme für Verwaltung und Eigentümer.</t>
        </is>
      </c>
      <c r="B14" s="35" t="n"/>
      <c r="C14" s="35" t="n"/>
      <c r="D14" s="36" t="n"/>
    </row>
    <row r="15" ht="30" customHeight="1">
      <c r="A15" s="12" t="inlineStr">
        <is>
          <t>• Nutzen Sie auf dem Dashboard die SVERWEIS-Prüfzelle, um die Zuständigkeit einer Person oder Firma aus der Stammdatentabelle abzurufen.</t>
        </is>
      </c>
      <c r="B15" s="35" t="n"/>
      <c r="C15" s="35" t="n"/>
      <c r="D15" s="36" t="n"/>
    </row>
    <row r="16" ht="30" customHeight="1">
      <c r="A16" s="17" t="inlineStr">
        <is>
          <t>• Lassen Sie Hinweise zu Beschlussanfechtung und Fristen stets rechtlich prüfen; diese Vorlage ersetzt keine Rechtsberatung.</t>
        </is>
      </c>
      <c r="B16" s="35" t="n"/>
      <c r="C16" s="35" t="n"/>
      <c r="D16" s="36" t="n"/>
    </row>
    <row r="17"/>
    <row r="18">
      <c r="A18" s="11" t="inlineStr">
        <is>
          <t>Übersicht der Tabellenblätter</t>
        </is>
      </c>
    </row>
    <row r="19">
      <c r="B19" s="1" t="inlineStr">
        <is>
          <t>Beschreibung</t>
        </is>
      </c>
      <c r="C19" s="35" t="n"/>
      <c r="D19" s="36" t="n"/>
    </row>
    <row r="20" ht="26" customHeight="1">
      <c r="A20" s="25" t="inlineStr">
        <is>
          <t>Beschlusssammlung</t>
        </is>
      </c>
      <c r="B20" s="26" t="inlineStr">
        <is>
          <t>Haupttabelle aller gefassten Beschlüsse mit Abstimmungsergebnis, Status, Fristen, Kosten und Dokumentenverweisen.</t>
        </is>
      </c>
      <c r="C20" s="35" t="n"/>
      <c r="D20" s="36" t="n"/>
    </row>
    <row r="21" ht="26" customHeight="1">
      <c r="A21" s="25" t="inlineStr">
        <is>
          <t>Dashboard</t>
        </is>
      </c>
      <c r="B21" s="26" t="inlineStr">
        <is>
          <t>Automatische Auswertung mit Kennzahlen, Tabellen und Diagrammen sowie Stammdaten der zuständigen Personen.</t>
        </is>
      </c>
      <c r="C21" s="35" t="n"/>
      <c r="D21" s="36" t="n"/>
    </row>
    <row r="22" ht="26" customHeight="1">
      <c r="A22" s="25" t="inlineStr">
        <is>
          <t>Anleitung</t>
        </is>
      </c>
      <c r="B22" s="26" t="inlineStr">
        <is>
          <t>Diese Bedienhinweise in formeller Sie-Ansprache.</t>
        </is>
      </c>
      <c r="C22" s="35" t="n"/>
      <c r="D22" s="36" t="n"/>
    </row>
  </sheetData>
  <mergeCells count="18">
    <mergeCell ref="A1:D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B19:D19"/>
    <mergeCell ref="B20:D20"/>
    <mergeCell ref="B21:D21"/>
    <mergeCell ref="B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2026-07-29T04:39:52Z</dcterms:created>
  <dcterms:modified xmlns:dcterms="http://purl.org/dc/terms/" xmlns:xsi="http://www.w3.org/2001/XMLSchema-instance" xsi:type="dcterms:W3CDTF">2026-07-29T04:39:52Z</dcterms:modified>
</cp:coreProperties>
</file>