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fzugskosten_2026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Hinwei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0.0%"/>
    <numFmt numFmtId="166" formatCode="#,##0.00\ &quot;€&quot;"/>
    <numFmt numFmtId="167" formatCode="#,##0.0\ &quot;m²&quot;"/>
    <numFmt numFmtId="168" formatCode="#,##0.00\ &quot;€/m²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6A34A"/>
      <sz val="10"/>
    </font>
    <font>
      <name val="Calibri"/>
      <b val="1"/>
      <color rgb="001E293B"/>
      <sz val="12"/>
    </font>
    <font>
      <name val="Calibri"/>
      <b val="1"/>
      <color rgb="00DC2626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/>
    </xf>
    <xf numFmtId="164" fontId="2" fillId="2" borderId="1" applyAlignment="1" pivotButton="0" quotePrefix="0" xfId="0">
      <alignment horizontal="center" vertical="center"/>
    </xf>
    <xf numFmtId="166" fontId="2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166" fontId="5" fillId="5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167" fontId="5" fillId="5" borderId="1" applyAlignment="1" pivotButton="0" quotePrefix="0" xfId="0">
      <alignment horizontal="right" vertical="center"/>
    </xf>
    <xf numFmtId="168" fontId="5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0" fontId="2" fillId="6" borderId="0" pivotButton="0" quotePrefix="0" xfId="0"/>
    <xf numFmtId="0" fontId="3" fillId="0" borderId="1" applyAlignment="1" pivotButton="0" quotePrefix="0" xfId="0">
      <alignment horizontal="left" vertical="center"/>
    </xf>
    <xf numFmtId="166" fontId="3" fillId="0" borderId="1" applyAlignment="1" pivotButton="0" quotePrefix="0" xfId="0">
      <alignment horizontal="right" vertical="center"/>
    </xf>
    <xf numFmtId="0" fontId="2" fillId="6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color rgb="00DC2626"/>
      </font>
      <fill>
        <patternFill patternType="solid">
          <fgColor rgb="00FEE2E2"/>
        </patternFill>
      </fill>
    </dxf>
    <dxf>
      <font>
        <color rgb="0092400E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Aufzugskosten-Arten je Objekt (2026)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'Auswertung'!B21</f>
            </strRef>
          </tx>
          <spPr>
            <a:solidFill xmlns:a="http://schemas.openxmlformats.org/drawingml/2006/main">
              <a:srgbClr val="1E40AF"/>
            </a:solidFill>
            <a:ln xmlns:a="http://schemas.openxmlformats.org/drawingml/2006/main">
              <a:prstDash val="solid"/>
            </a:ln>
          </spPr>
          <cat>
            <numRef>
              <f>'Auswertung'!$A$22:$A$24</f>
            </numRef>
          </cat>
          <val>
            <numRef>
              <f>'Auswertung'!$B$22:$B$24</f>
            </numRef>
          </val>
        </ser>
        <ser>
          <idx val="1"/>
          <order val="1"/>
          <tx>
            <strRef>
              <f>'Auswertung'!C21</f>
            </strRef>
          </tx>
          <spPr>
            <a:solidFill xmlns:a="http://schemas.openxmlformats.org/drawingml/2006/main">
              <a:srgbClr val="0891B2"/>
            </a:solidFill>
            <a:ln xmlns:a="http://schemas.openxmlformats.org/drawingml/2006/main">
              <a:prstDash val="solid"/>
            </a:ln>
          </spPr>
          <cat>
            <numRef>
              <f>'Auswertung'!$A$22:$A$24</f>
            </numRef>
          </cat>
          <val>
            <numRef>
              <f>'Auswertung'!$C$22:$C$24</f>
            </numRef>
          </val>
        </ser>
        <ser>
          <idx val="2"/>
          <order val="2"/>
          <tx>
            <strRef>
              <f>'Auswertung'!D21</f>
            </strRef>
          </tx>
          <spPr>
            <a:solidFill xmlns:a="http://schemas.openxmlformats.org/drawingml/2006/main">
              <a:srgbClr val="0D9488"/>
            </a:solidFill>
            <a:ln xmlns:a="http://schemas.openxmlformats.org/drawingml/2006/main">
              <a:prstDash val="solid"/>
            </a:ln>
          </spPr>
          <cat>
            <numRef>
              <f>'Auswertung'!$A$22:$A$24</f>
            </numRef>
          </cat>
          <val>
            <numRef>
              <f>'Auswertung'!$D$22:$D$24</f>
            </numRef>
          </val>
        </ser>
        <ser>
          <idx val="3"/>
          <order val="3"/>
          <tx>
            <strRef>
              <f>'Auswertung'!E21</f>
            </strRef>
          </tx>
          <spPr>
            <a:solidFill xmlns:a="http://schemas.openxmlformats.org/drawingml/2006/main">
              <a:srgbClr val="7C3AED"/>
            </a:solidFill>
            <a:ln xmlns:a="http://schemas.openxmlformats.org/drawingml/2006/main">
              <a:prstDash val="solid"/>
            </a:ln>
          </spPr>
          <cat>
            <numRef>
              <f>'Auswertung'!$A$22:$A$24</f>
            </numRef>
          </cat>
          <val>
            <numRef>
              <f>'Auswertung'!$E$22:$E$24</f>
            </numRef>
          </val>
        </ser>
        <ser>
          <idx val="4"/>
          <order val="4"/>
          <tx>
            <strRef>
              <f>'Auswertung'!F21</f>
            </strRef>
          </tx>
          <spPr>
            <a:solidFill xmlns:a="http://schemas.openxmlformats.org/drawingml/2006/main">
              <a:srgbClr val="DB2777"/>
            </a:solidFill>
            <a:ln xmlns:a="http://schemas.openxmlformats.org/drawingml/2006/main">
              <a:prstDash val="solid"/>
            </a:ln>
          </spPr>
          <cat>
            <numRef>
              <f>'Auswertung'!$A$22:$A$24</f>
            </numRef>
          </cat>
          <val>
            <numRef>
              <f>'Auswertung'!$F$22:$F$24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Objekt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Kostenarten-Verteilung Aufzug 2026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E40AF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0891B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0D9488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7C3AED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DB2777"/>
              </a:solidFill>
              <a:ln xmlns:a="http://schemas.openxmlformats.org/drawingml/2006/main">
                <a:prstDash val="solid"/>
              </a:ln>
            </spPr>
          </dPt>
          <cat>
            <numRef>
              <f>'Auswertung'!$A$26:$A$30</f>
            </numRef>
          </cat>
          <val>
            <numRef>
              <f>'Auswertung'!$B$26:$B$30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21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20" customWidth="1" min="3" max="3"/>
    <col width="18" customWidth="1" min="4" max="4"/>
    <col width="11" customWidth="1" min="5" max="5"/>
    <col width="20" customWidth="1" min="6" max="6"/>
    <col width="18" customWidth="1" min="7" max="7"/>
    <col width="10" customWidth="1" min="8" max="8"/>
    <col width="14" customWidth="1" min="9" max="9"/>
    <col width="14" customWidth="1" min="10" max="10"/>
    <col width="16" customWidth="1" min="11" max="11"/>
    <col width="14" customWidth="1" min="12" max="12"/>
    <col width="22" customWidth="1" min="13" max="13"/>
    <col width="13" customWidth="1" min="14" max="14"/>
    <col width="11" customWidth="1" min="15" max="15"/>
    <col width="14" customWidth="1" min="16" max="16"/>
    <col width="13" customWidth="1" min="17" max="17"/>
    <col width="14" customWidth="1" min="18" max="18"/>
    <col width="22" customWidth="1" min="19" max="19"/>
    <col width="16" customWidth="1" min="20" max="20"/>
  </cols>
  <sheetData>
    <row r="1" ht="28" customHeight="1">
      <c r="A1" s="1" t="inlineStr">
        <is>
          <t>Aufzug-Betriebskosten Verteilung – Abrechnungsjahr 2026</t>
        </is>
      </c>
    </row>
    <row r="2" ht="38" customHeight="1">
      <c r="A2" s="2" t="inlineStr">
        <is>
          <t>Abrechnungsjahr</t>
        </is>
      </c>
      <c r="B2" s="2" t="inlineStr">
        <is>
          <t>Objekt-ID</t>
        </is>
      </c>
      <c r="C2" s="2" t="inlineStr">
        <is>
          <t>Objektadresse</t>
        </is>
      </c>
      <c r="D2" s="2" t="inlineStr">
        <is>
          <t>Stadt</t>
        </is>
      </c>
      <c r="E2" s="2" t="inlineStr">
        <is>
          <t>Einheits-Nr.</t>
        </is>
      </c>
      <c r="F2" s="2" t="inlineStr">
        <is>
          <t>Mieter/Eigentümer</t>
        </is>
      </c>
      <c r="G2" s="2" t="inlineStr">
        <is>
          <t>Nutzungsart</t>
        </is>
      </c>
      <c r="H2" s="2" t="inlineStr">
        <is>
          <t>Etage</t>
        </is>
      </c>
      <c r="I2" s="2" t="inlineStr">
        <is>
          <t>Wohnfläche_m²</t>
        </is>
      </c>
      <c r="J2" s="2" t="inlineStr">
        <is>
          <t>Personenanzahl</t>
        </is>
      </c>
      <c r="K2" s="2" t="inlineStr">
        <is>
          <t>Verteilerschlüssel</t>
        </is>
      </c>
      <c r="L2" s="2" t="inlineStr">
        <is>
          <t>Umlagefähig_%</t>
        </is>
      </c>
      <c r="M2" s="2" t="inlineStr">
        <is>
          <t>Aufzugskosten_Gesamt_€</t>
        </is>
      </c>
      <c r="N2" s="2" t="inlineStr">
        <is>
          <t>Wartung_€</t>
        </is>
      </c>
      <c r="O2" s="2" t="inlineStr">
        <is>
          <t>Strom_€</t>
        </is>
      </c>
      <c r="P2" s="2" t="inlineStr">
        <is>
          <t>TÜV_Prüfung_€</t>
        </is>
      </c>
      <c r="Q2" s="2" t="inlineStr">
        <is>
          <t>Reparatur_€</t>
        </is>
      </c>
      <c r="R2" s="2" t="inlineStr">
        <is>
          <t>Versicherung_€</t>
        </is>
      </c>
      <c r="S2" s="2" t="inlineStr">
        <is>
          <t>Anteil_Aufzugskosten_€</t>
        </is>
      </c>
      <c r="T2" s="2" t="inlineStr">
        <is>
          <t>Hinweise</t>
        </is>
      </c>
    </row>
    <row r="3">
      <c r="A3" s="3" t="n">
        <v>2026</v>
      </c>
      <c r="B3" s="3" t="inlineStr">
        <is>
          <t>OBJ-001</t>
        </is>
      </c>
      <c r="C3" s="3" t="inlineStr">
        <is>
          <t>Hauptstraße 12</t>
        </is>
      </c>
      <c r="D3" s="3" t="inlineStr">
        <is>
          <t>Berlin</t>
        </is>
      </c>
      <c r="E3" s="3" t="inlineStr">
        <is>
          <t>WE-01</t>
        </is>
      </c>
      <c r="F3" s="3" t="inlineStr">
        <is>
          <t>Thomas Becker</t>
        </is>
      </c>
      <c r="G3" s="3" t="inlineStr">
        <is>
          <t>Mietwohnung</t>
        </is>
      </c>
      <c r="H3" s="3" t="inlineStr">
        <is>
          <t>1. OG</t>
        </is>
      </c>
      <c r="I3" s="4" t="n">
        <v>72.5</v>
      </c>
      <c r="J3" s="3" t="n">
        <v>2</v>
      </c>
      <c r="K3" s="3" t="inlineStr">
        <is>
          <t>Wohnfläche</t>
        </is>
      </c>
      <c r="L3" s="5" t="n">
        <v>1</v>
      </c>
      <c r="M3" s="6" t="n">
        <v>8400</v>
      </c>
      <c r="N3" s="6" t="n">
        <v>2800</v>
      </c>
      <c r="O3" s="6" t="n">
        <v>1400</v>
      </c>
      <c r="P3" s="6" t="n">
        <v>980</v>
      </c>
      <c r="Q3" s="6" t="n">
        <v>2100</v>
      </c>
      <c r="R3" s="6" t="n">
        <v>1120</v>
      </c>
      <c r="S3" s="6">
        <f>IFERROR(IF(K3="Wohnfläche",M3*I3/IFERROR(SUMIF(K$3:K$12,"Wohnfläche",I$3:I$12),1),IF(K3="Personen",M3*J3/IFERROR(SUMIF(K$3:K$12,"Personen",J$3:J$12),1),IF(K3="Einheit",M3/IFERROR(COUNTIF(K$3:K$12,"Einheit"),1),0))),0)</f>
        <v/>
      </c>
      <c r="T3" s="3" t="inlineStr">
        <is>
          <t>OK</t>
        </is>
      </c>
    </row>
    <row r="4">
      <c r="A4" s="7" t="n">
        <v>2026</v>
      </c>
      <c r="B4" s="7" t="inlineStr">
        <is>
          <t>OBJ-001</t>
        </is>
      </c>
      <c r="C4" s="7" t="inlineStr">
        <is>
          <t>Hauptstraße 12</t>
        </is>
      </c>
      <c r="D4" s="7" t="inlineStr">
        <is>
          <t>Berlin</t>
        </is>
      </c>
      <c r="E4" s="7" t="inlineStr">
        <is>
          <t>WE-02</t>
        </is>
      </c>
      <c r="F4" s="7" t="inlineStr">
        <is>
          <t>Sabine Müller</t>
        </is>
      </c>
      <c r="G4" s="7" t="inlineStr">
        <is>
          <t>Mietwohnung</t>
        </is>
      </c>
      <c r="H4" s="7" t="inlineStr">
        <is>
          <t>2. OG</t>
        </is>
      </c>
      <c r="I4" s="8" t="n">
        <v>85</v>
      </c>
      <c r="J4" s="7" t="n">
        <v>3</v>
      </c>
      <c r="K4" s="7" t="inlineStr">
        <is>
          <t>Wohnfläche</t>
        </is>
      </c>
      <c r="L4" s="9" t="n">
        <v>1</v>
      </c>
      <c r="M4" s="10" t="n">
        <v>8400</v>
      </c>
      <c r="N4" s="10" t="n">
        <v>2800</v>
      </c>
      <c r="O4" s="10" t="n">
        <v>1400</v>
      </c>
      <c r="P4" s="10" t="n">
        <v>980</v>
      </c>
      <c r="Q4" s="10" t="n">
        <v>2100</v>
      </c>
      <c r="R4" s="10" t="n">
        <v>1120</v>
      </c>
      <c r="S4" s="10">
        <f>IFERROR(IF(K4="Wohnfläche",M4*I4/IFERROR(SUMIF(K$3:K$12,"Wohnfläche",I$3:I$12),1),IF(K4="Personen",M4*J4/IFERROR(SUMIF(K$3:K$12,"Personen",J$3:J$12),1),IF(K4="Einheit",M4/IFERROR(COUNTIF(K$3:K$12,"Einheit"),1),0))),0)</f>
        <v/>
      </c>
      <c r="T4" s="7" t="inlineStr">
        <is>
          <t>OK</t>
        </is>
      </c>
    </row>
    <row r="5">
      <c r="A5" s="3" t="n">
        <v>2026</v>
      </c>
      <c r="B5" s="3" t="inlineStr">
        <is>
          <t>OBJ-001</t>
        </is>
      </c>
      <c r="C5" s="3" t="inlineStr">
        <is>
          <t>Hauptstraße 12</t>
        </is>
      </c>
      <c r="D5" s="3" t="inlineStr">
        <is>
          <t>Berlin</t>
        </is>
      </c>
      <c r="E5" s="3" t="inlineStr">
        <is>
          <t>WE-03</t>
        </is>
      </c>
      <c r="F5" s="3" t="inlineStr">
        <is>
          <t>Andreas Schneider</t>
        </is>
      </c>
      <c r="G5" s="3" t="inlineStr">
        <is>
          <t>Eigentumswohnung</t>
        </is>
      </c>
      <c r="H5" s="3" t="inlineStr">
        <is>
          <t>3. OG</t>
        </is>
      </c>
      <c r="I5" s="4" t="n">
        <v>91</v>
      </c>
      <c r="J5" s="3" t="n">
        <v>2</v>
      </c>
      <c r="K5" s="3" t="inlineStr">
        <is>
          <t>Wohnfläche</t>
        </is>
      </c>
      <c r="L5" s="5" t="n">
        <v>1</v>
      </c>
      <c r="M5" s="6" t="n">
        <v>8400</v>
      </c>
      <c r="N5" s="6" t="n">
        <v>2800</v>
      </c>
      <c r="O5" s="6" t="n">
        <v>1400</v>
      </c>
      <c r="P5" s="6" t="n">
        <v>980</v>
      </c>
      <c r="Q5" s="6" t="n">
        <v>2100</v>
      </c>
      <c r="R5" s="6" t="n">
        <v>1120</v>
      </c>
      <c r="S5" s="6">
        <f>IFERROR(IF(K5="Wohnfläche",M5*I5/IFERROR(SUMIF(K$3:K$12,"Wohnfläche",I$3:I$12),1),IF(K5="Personen",M5*J5/IFERROR(SUMIF(K$3:K$12,"Personen",J$3:J$12),1),IF(K5="Einheit",M5/IFERROR(COUNTIF(K$3:K$12,"Einheit"),1),0))),0)</f>
        <v/>
      </c>
      <c r="T5" s="3" t="inlineStr">
        <is>
          <t>OK</t>
        </is>
      </c>
    </row>
    <row r="6">
      <c r="A6" s="7" t="n">
        <v>2026</v>
      </c>
      <c r="B6" s="7" t="inlineStr">
        <is>
          <t>OBJ-002</t>
        </is>
      </c>
      <c r="C6" s="7" t="inlineStr">
        <is>
          <t>Lindenallee 7</t>
        </is>
      </c>
      <c r="D6" s="7" t="inlineStr">
        <is>
          <t>München</t>
        </is>
      </c>
      <c r="E6" s="7" t="inlineStr">
        <is>
          <t>WE-04</t>
        </is>
      </c>
      <c r="F6" s="7" t="inlineStr">
        <is>
          <t>Petra Wagner</t>
        </is>
      </c>
      <c r="G6" s="7" t="inlineStr">
        <is>
          <t>Mietwohnung</t>
        </is>
      </c>
      <c r="H6" s="7" t="inlineStr">
        <is>
          <t>EG</t>
        </is>
      </c>
      <c r="I6" s="8" t="n">
        <v>32</v>
      </c>
      <c r="J6" s="7" t="n">
        <v>1</v>
      </c>
      <c r="K6" s="7" t="inlineStr">
        <is>
          <t>Wohnfläche</t>
        </is>
      </c>
      <c r="L6" s="9" t="n">
        <v>0</v>
      </c>
      <c r="M6" s="10" t="n">
        <v>6200</v>
      </c>
      <c r="N6" s="10" t="n">
        <v>2100</v>
      </c>
      <c r="O6" s="10" t="n">
        <v>980</v>
      </c>
      <c r="P6" s="10" t="n">
        <v>720</v>
      </c>
      <c r="Q6" s="10" t="n">
        <v>1600</v>
      </c>
      <c r="R6" s="10" t="n">
        <v>800</v>
      </c>
      <c r="S6" s="10">
        <f>IFERROR(IF(K6="Wohnfläche",M6*I6/IFERROR(SUMIF(K$3:K$12,"Wohnfläche",I$3:I$12),1),IF(K6="Personen",M6*J6/IFERROR(SUMIF(K$3:K$12,"Personen",J$3:J$12),1),IF(K6="Einheit",M6/IFERROR(COUNTIF(K$3:K$12,"Einheit"),1),0))),0)</f>
        <v/>
      </c>
      <c r="T6" s="7" t="inlineStr">
        <is>
          <t>Nicht umlagefähig</t>
        </is>
      </c>
    </row>
    <row r="7">
      <c r="A7" s="3" t="n">
        <v>2026</v>
      </c>
      <c r="B7" s="3" t="inlineStr">
        <is>
          <t>OBJ-002</t>
        </is>
      </c>
      <c r="C7" s="3" t="inlineStr">
        <is>
          <t>Lindenallee 7</t>
        </is>
      </c>
      <c r="D7" s="3" t="inlineStr">
        <is>
          <t>München</t>
        </is>
      </c>
      <c r="E7" s="3" t="inlineStr">
        <is>
          <t>WE-05</t>
        </is>
      </c>
      <c r="F7" s="3" t="inlineStr">
        <is>
          <t>Michael Hoffmann</t>
        </is>
      </c>
      <c r="G7" s="3" t="inlineStr">
        <is>
          <t>Mietwohnung</t>
        </is>
      </c>
      <c r="H7" s="3" t="inlineStr">
        <is>
          <t>2. OG</t>
        </is>
      </c>
      <c r="I7" s="4" t="n">
        <v>68</v>
      </c>
      <c r="J7" s="3" t="n">
        <v>2</v>
      </c>
      <c r="K7" s="3" t="inlineStr">
        <is>
          <t>Wohnfläche</t>
        </is>
      </c>
      <c r="L7" s="5" t="n">
        <v>1</v>
      </c>
      <c r="M7" s="6" t="n">
        <v>6200</v>
      </c>
      <c r="N7" s="6" t="n">
        <v>2100</v>
      </c>
      <c r="O7" s="6" t="n">
        <v>980</v>
      </c>
      <c r="P7" s="6" t="n">
        <v>720</v>
      </c>
      <c r="Q7" s="6" t="n">
        <v>1600</v>
      </c>
      <c r="R7" s="6" t="n">
        <v>800</v>
      </c>
      <c r="S7" s="6">
        <f>IFERROR(IF(K7="Wohnfläche",M7*I7/IFERROR(SUMIF(K$3:K$12,"Wohnfläche",I$3:I$12),1),IF(K7="Personen",M7*J7/IFERROR(SUMIF(K$3:K$12,"Personen",J$3:J$12),1),IF(K7="Einheit",M7/IFERROR(COUNTIF(K$3:K$12,"Einheit"),1),0))),0)</f>
        <v/>
      </c>
      <c r="T7" s="3" t="inlineStr">
        <is>
          <t>OK</t>
        </is>
      </c>
    </row>
    <row r="8">
      <c r="A8" s="7" t="n">
        <v>2026</v>
      </c>
      <c r="B8" s="7" t="inlineStr">
        <is>
          <t>OBJ-002</t>
        </is>
      </c>
      <c r="C8" s="7" t="inlineStr">
        <is>
          <t>Lindenallee 7</t>
        </is>
      </c>
      <c r="D8" s="7" t="inlineStr">
        <is>
          <t>München</t>
        </is>
      </c>
      <c r="E8" s="7" t="inlineStr">
        <is>
          <t>WE-06</t>
        </is>
      </c>
      <c r="F8" s="7" t="inlineStr">
        <is>
          <t>Julia Richter</t>
        </is>
      </c>
      <c r="G8" s="7" t="inlineStr">
        <is>
          <t>Eigentumswohnung</t>
        </is>
      </c>
      <c r="H8" s="7" t="inlineStr">
        <is>
          <t>4. OG</t>
        </is>
      </c>
      <c r="I8" s="8" t="n">
        <v>118</v>
      </c>
      <c r="J8" s="7" t="n">
        <v>4</v>
      </c>
      <c r="K8" s="7" t="inlineStr">
        <is>
          <t>Personen</t>
        </is>
      </c>
      <c r="L8" s="9" t="n">
        <v>1</v>
      </c>
      <c r="M8" s="10" t="n">
        <v>6200</v>
      </c>
      <c r="N8" s="10" t="n">
        <v>2100</v>
      </c>
      <c r="O8" s="10" t="n">
        <v>980</v>
      </c>
      <c r="P8" s="10" t="n">
        <v>720</v>
      </c>
      <c r="Q8" s="10" t="n">
        <v>1600</v>
      </c>
      <c r="R8" s="10" t="n">
        <v>800</v>
      </c>
      <c r="S8" s="10">
        <f>IFERROR(IF(K8="Wohnfläche",M8*I8/IFERROR(SUMIF(K$3:K$12,"Wohnfläche",I$3:I$12),1),IF(K8="Personen",M8*J8/IFERROR(SUMIF(K$3:K$12,"Personen",J$3:J$12),1),IF(K8="Einheit",M8/IFERROR(COUNTIF(K$3:K$12,"Einheit"),1),0))),0)</f>
        <v/>
      </c>
      <c r="T8" s="7" t="inlineStr">
        <is>
          <t>OK</t>
        </is>
      </c>
    </row>
    <row r="9">
      <c r="A9" s="3" t="n">
        <v>2026</v>
      </c>
      <c r="B9" s="3" t="inlineStr">
        <is>
          <t>OBJ-003</t>
        </is>
      </c>
      <c r="C9" s="3" t="inlineStr">
        <is>
          <t>Goethestraße 45</t>
        </is>
      </c>
      <c r="D9" s="3" t="inlineStr">
        <is>
          <t>Frankfurt am Main</t>
        </is>
      </c>
      <c r="E9" s="3" t="inlineStr">
        <is>
          <t>WE-07</t>
        </is>
      </c>
      <c r="F9" s="3" t="inlineStr">
        <is>
          <t>Stefan Weber</t>
        </is>
      </c>
      <c r="G9" s="3" t="inlineStr">
        <is>
          <t>Mietwohnung</t>
        </is>
      </c>
      <c r="H9" s="3" t="inlineStr">
        <is>
          <t>1. OG</t>
        </is>
      </c>
      <c r="I9" s="4" t="n">
        <v>55.5</v>
      </c>
      <c r="J9" s="3" t="n">
        <v>2</v>
      </c>
      <c r="K9" s="3" t="inlineStr">
        <is>
          <t>Einheit</t>
        </is>
      </c>
      <c r="L9" s="5" t="n">
        <v>1</v>
      </c>
      <c r="M9" s="6" t="n">
        <v>5100</v>
      </c>
      <c r="N9" s="6" t="n">
        <v>1700</v>
      </c>
      <c r="O9" s="6" t="n">
        <v>850</v>
      </c>
      <c r="P9" s="6" t="n">
        <v>600</v>
      </c>
      <c r="Q9" s="6" t="n">
        <v>1300</v>
      </c>
      <c r="R9" s="6" t="n">
        <v>650</v>
      </c>
      <c r="S9" s="6">
        <f>IFERROR(IF(K9="Wohnfläche",M9*I9/IFERROR(SUMIF(K$3:K$12,"Wohnfläche",I$3:I$12),1),IF(K9="Personen",M9*J9/IFERROR(SUMIF(K$3:K$12,"Personen",J$3:J$12),1),IF(K9="Einheit",M9/IFERROR(COUNTIF(K$3:K$12,"Einheit"),1),0))),0)</f>
        <v/>
      </c>
      <c r="T9" s="3" t="inlineStr">
        <is>
          <t>OK</t>
        </is>
      </c>
    </row>
    <row r="10">
      <c r="A10" s="7" t="n">
        <v>2026</v>
      </c>
      <c r="B10" s="7" t="inlineStr">
        <is>
          <t>OBJ-003</t>
        </is>
      </c>
      <c r="C10" s="7" t="inlineStr">
        <is>
          <t>Goethestraße 45</t>
        </is>
      </c>
      <c r="D10" s="7" t="inlineStr">
        <is>
          <t>Frankfurt am Main</t>
        </is>
      </c>
      <c r="E10" s="7" t="inlineStr">
        <is>
          <t>WE-08</t>
        </is>
      </c>
      <c r="F10" s="7" t="inlineStr">
        <is>
          <t>Claudia Fischer</t>
        </is>
      </c>
      <c r="G10" s="7" t="inlineStr">
        <is>
          <t>Mietwohnung</t>
        </is>
      </c>
      <c r="H10" s="7" t="inlineStr">
        <is>
          <t>3. OG</t>
        </is>
      </c>
      <c r="I10" s="8" t="n">
        <v>77</v>
      </c>
      <c r="J10" s="7" t="n">
        <v>3</v>
      </c>
      <c r="K10" s="7" t="inlineStr">
        <is>
          <t>Einheit</t>
        </is>
      </c>
      <c r="L10" s="9" t="n">
        <v>1</v>
      </c>
      <c r="M10" s="10" t="n">
        <v>5100</v>
      </c>
      <c r="N10" s="10" t="n">
        <v>1700</v>
      </c>
      <c r="O10" s="10" t="n">
        <v>850</v>
      </c>
      <c r="P10" s="10" t="n">
        <v>600</v>
      </c>
      <c r="Q10" s="10" t="n">
        <v>1300</v>
      </c>
      <c r="R10" s="10" t="n">
        <v>650</v>
      </c>
      <c r="S10" s="10">
        <f>IFERROR(IF(K10="Wohnfläche",M10*I10/IFERROR(SUMIF(K$3:K$12,"Wohnfläche",I$3:I$12),1),IF(K10="Personen",M10*J10/IFERROR(SUMIF(K$3:K$12,"Personen",J$3:J$12),1),IF(K10="Einheit",M10/IFERROR(COUNTIF(K$3:K$12,"Einheit"),1),0))),0)</f>
        <v/>
      </c>
      <c r="T10" s="7" t="inlineStr">
        <is>
          <t>OK</t>
        </is>
      </c>
    </row>
    <row r="11">
      <c r="A11" s="3" t="n">
        <v>2026</v>
      </c>
      <c r="B11" s="3" t="inlineStr">
        <is>
          <t>OBJ-003</t>
        </is>
      </c>
      <c r="C11" s="3" t="inlineStr">
        <is>
          <t>Goethestraße 45</t>
        </is>
      </c>
      <c r="D11" s="3" t="inlineStr">
        <is>
          <t>Frankfurt am Main</t>
        </is>
      </c>
      <c r="E11" s="3" t="inlineStr">
        <is>
          <t>WE-09</t>
        </is>
      </c>
      <c r="F11" s="3" t="inlineStr">
        <is>
          <t>Markus Bauer</t>
        </is>
      </c>
      <c r="G11" s="3" t="inlineStr">
        <is>
          <t>Mietwohnung</t>
        </is>
      </c>
      <c r="H11" s="3" t="inlineStr">
        <is>
          <t>5. OG</t>
        </is>
      </c>
      <c r="I11" s="4" t="n">
        <v>63</v>
      </c>
      <c r="J11" s="3" t="n">
        <v>2</v>
      </c>
      <c r="K11" s="3" t="inlineStr">
        <is>
          <t>Einheit</t>
        </is>
      </c>
      <c r="L11" s="5" t="n">
        <v>1</v>
      </c>
      <c r="M11" s="6" t="n">
        <v>5100</v>
      </c>
      <c r="N11" s="6" t="n">
        <v>1700</v>
      </c>
      <c r="O11" s="6" t="n">
        <v>850</v>
      </c>
      <c r="P11" s="6" t="n">
        <v>600</v>
      </c>
      <c r="Q11" s="6" t="n">
        <v>1300</v>
      </c>
      <c r="R11" s="6" t="n">
        <v>650</v>
      </c>
      <c r="S11" s="6">
        <f>IFERROR(IF(K11="Wohnfläche",M11*I11/IFERROR(SUMIF(K$3:K$12,"Wohnfläche",I$3:I$12),1),IF(K11="Personen",M11*J11/IFERROR(SUMIF(K$3:K$12,"Personen",J$3:J$12),1),IF(K11="Einheit",M11/IFERROR(COUNTIF(K$3:K$12,"Einheit"),1),0))),0)</f>
        <v/>
      </c>
      <c r="T11" s="3" t="inlineStr">
        <is>
          <t>Prüfen</t>
        </is>
      </c>
    </row>
    <row r="12">
      <c r="A12" s="7" t="n">
        <v>2026</v>
      </c>
      <c r="B12" s="7" t="inlineStr">
        <is>
          <t>OBJ-003</t>
        </is>
      </c>
      <c r="C12" s="7" t="inlineStr">
        <is>
          <t>Goethestraße 45</t>
        </is>
      </c>
      <c r="D12" s="7" t="inlineStr">
        <is>
          <t>Frankfurt am Main</t>
        </is>
      </c>
      <c r="E12" s="7" t="inlineStr">
        <is>
          <t>WE-10</t>
        </is>
      </c>
      <c r="F12" s="7" t="inlineStr">
        <is>
          <t>Nicole Schulz</t>
        </is>
      </c>
      <c r="G12" s="7" t="inlineStr">
        <is>
          <t>Eigentumswohnung</t>
        </is>
      </c>
      <c r="H12" s="7" t="inlineStr">
        <is>
          <t>2. OG</t>
        </is>
      </c>
      <c r="I12" s="8" t="n">
        <v>80</v>
      </c>
      <c r="J12" s="7" t="n">
        <v>2</v>
      </c>
      <c r="K12" s="7" t="inlineStr">
        <is>
          <t>Personen</t>
        </is>
      </c>
      <c r="L12" s="9" t="n">
        <v>1</v>
      </c>
      <c r="M12" s="10" t="n">
        <v>5100</v>
      </c>
      <c r="N12" s="10" t="n">
        <v>1700</v>
      </c>
      <c r="O12" s="10" t="n">
        <v>850</v>
      </c>
      <c r="P12" s="10" t="n">
        <v>600</v>
      </c>
      <c r="Q12" s="10" t="n">
        <v>1300</v>
      </c>
      <c r="R12" s="10" t="n">
        <v>650</v>
      </c>
      <c r="S12" s="10">
        <f>IFERROR(IF(K12="Wohnfläche",M12*I12/IFERROR(SUMIF(K$3:K$12,"Wohnfläche",I$3:I$12),1),IF(K12="Personen",M12*J12/IFERROR(SUMIF(K$3:K$12,"Personen",J$3:J$12),1),IF(K12="Einheit",M12/IFERROR(COUNTIF(K$3:K$12,"Einheit"),1),0))),0)</f>
        <v/>
      </c>
      <c r="T12" s="7" t="inlineStr">
        <is>
          <t>OK</t>
        </is>
      </c>
    </row>
    <row r="13"/>
    <row r="14">
      <c r="A14" s="11" t="inlineStr">
        <is>
          <t>SUMMEN / GESAMT</t>
        </is>
      </c>
      <c r="B14" s="2" t="n"/>
      <c r="C14" s="2" t="n"/>
      <c r="D14" s="2" t="n"/>
      <c r="E14" s="2" t="n"/>
      <c r="F14" s="2" t="n"/>
      <c r="G14" s="2" t="n"/>
      <c r="H14" s="2" t="n"/>
      <c r="I14" s="12">
        <f>SUM(I3:I12)</f>
        <v/>
      </c>
      <c r="J14" s="2">
        <f>SUM(J3:J12)</f>
        <v/>
      </c>
      <c r="K14" s="2" t="n"/>
      <c r="L14" s="2" t="n"/>
      <c r="M14" s="13">
        <f>SUM(M3:M12)</f>
        <v/>
      </c>
      <c r="N14" s="13">
        <f>SUM(N3:N12)</f>
        <v/>
      </c>
      <c r="O14" s="13">
        <f>SUM(O3:O12)</f>
        <v/>
      </c>
      <c r="P14" s="13">
        <f>SUM(P3:P12)</f>
        <v/>
      </c>
      <c r="Q14" s="13">
        <f>SUM(Q3:Q12)</f>
        <v/>
      </c>
      <c r="R14" s="13">
        <f>SUM(R3:R12)</f>
        <v/>
      </c>
      <c r="S14" s="13">
        <f>SUM(S3:S12)</f>
        <v/>
      </c>
      <c r="T14" s="2" t="n"/>
    </row>
  </sheetData>
  <mergeCells count="1">
    <mergeCell ref="A1:T1"/>
  </mergeCells>
  <conditionalFormatting sqref="A3:T12">
    <cfRule type="expression" priority="1" dxfId="0" stopIfTrue="1">
      <formula>=$T3="Nicht umlagefähig"</formula>
    </cfRule>
    <cfRule type="expression" priority="2" dxfId="1" stopIfTrue="1">
      <formula>=$T3="Prüfen"</formula>
    </cfRule>
  </conditionalFormatting>
  <dataValidations count="2">
    <dataValidation sqref="K3:K12" showErrorMessage="1" showInputMessage="1" allowBlank="0" type="list">
      <formula1>"Wohnfläche,Personen,Einheit"</formula1>
    </dataValidation>
    <dataValidation sqref="T3:T12" showErrorMessage="1" showInputMessage="1" allowBlank="1" type="list">
      <formula1>"OK,Prüfen,Nicht umlagefähig"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6" customWidth="1" min="1" max="1"/>
    <col width="20" customWidth="1" min="2" max="2"/>
    <col width="12" customWidth="1" min="3" max="3"/>
    <col width="30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" t="inlineStr">
        <is>
          <t>Auswertung – Aufzug-Betriebskosten 2026</t>
        </is>
      </c>
    </row>
    <row r="2" ht="32" customHeight="1">
      <c r="A2" s="2" t="inlineStr">
        <is>
          <t>Kennzahl</t>
        </is>
      </c>
      <c r="B2" s="2" t="inlineStr">
        <is>
          <t>Wert</t>
        </is>
      </c>
      <c r="C2" s="2" t="inlineStr">
        <is>
          <t>Einheit</t>
        </is>
      </c>
      <c r="D2" s="2" t="inlineStr">
        <is>
          <t>Bewertung</t>
        </is>
      </c>
    </row>
    <row r="3">
      <c r="A3" s="14" t="inlineStr">
        <is>
          <t>Gesamt-Aufzugskosten (Summe Anteile)</t>
        </is>
      </c>
      <c r="B3" s="15">
        <f>IFERROR(SUM(Aufzugskosten_2026!S3:S12),0)</f>
        <v/>
      </c>
      <c r="C3" s="3" t="inlineStr">
        <is>
          <t>€</t>
        </is>
      </c>
      <c r="D3" s="3">
        <f>IF(B3&gt;0,"OK","Prüfen")</f>
        <v/>
      </c>
    </row>
    <row r="4">
      <c r="A4" s="16" t="inlineStr">
        <is>
          <t>Umlagefähige Kostenanteile</t>
        </is>
      </c>
      <c r="B4" s="15">
        <f>IFERROR(SUMIF(Aufzugskosten_2026!L3:L12,1,Aufzugskosten_2026!S3:S12),0)</f>
        <v/>
      </c>
      <c r="C4" s="7" t="inlineStr">
        <is>
          <t>€</t>
        </is>
      </c>
      <c r="D4" s="7">
        <f>IF(B4&gt;0,"OK","Prüfen")</f>
        <v/>
      </c>
    </row>
    <row r="5">
      <c r="A5" s="14" t="inlineStr">
        <is>
          <t>Nicht umlagefähige Kostenanteile</t>
        </is>
      </c>
      <c r="B5" s="15">
        <f>IFERROR(SUMIF(Aufzugskosten_2026!L3:L12,0,Aufzugskosten_2026!S3:S12),0)</f>
        <v/>
      </c>
      <c r="C5" s="3" t="inlineStr">
        <is>
          <t>€</t>
        </is>
      </c>
      <c r="D5" s="3">
        <f>IF(B5=0,"OK","Nicht umlagefähig – Prüfen")</f>
        <v/>
      </c>
    </row>
    <row r="6">
      <c r="A6" s="16" t="inlineStr">
        <is>
          <t>Durchschnittlicher Anteil je Einheit</t>
        </is>
      </c>
      <c r="B6" s="15">
        <f>IFERROR(SUM(Aufzugskosten_2026!S3:S12)/COUNTA(Aufzugskosten_2026!E3:E12),0)</f>
        <v/>
      </c>
      <c r="C6" s="7" t="inlineStr">
        <is>
          <t>€</t>
        </is>
      </c>
      <c r="D6" s="7">
        <f>IF(B6&gt;0,"OK","Prüfen")</f>
        <v/>
      </c>
    </row>
    <row r="7">
      <c r="A7" s="14" t="inlineStr">
        <is>
          <t>Gesamte Wohnfläche (m²)</t>
        </is>
      </c>
      <c r="B7" s="17">
        <f>IFERROR(SUM(Aufzugskosten_2026!I3:I12),0)</f>
        <v/>
      </c>
      <c r="C7" s="3" t="inlineStr">
        <is>
          <t>m²</t>
        </is>
      </c>
      <c r="D7" s="3">
        <f>IF(B7&gt;0,"OK","Prüfen")</f>
        <v/>
      </c>
    </row>
    <row r="8">
      <c r="A8" s="16" t="inlineStr">
        <is>
          <t>Durchschnittliche Kosten je m²</t>
        </is>
      </c>
      <c r="B8" s="18">
        <f>IFERROR(SUM(Aufzugskosten_2026!S3:S12)/SUM(Aufzugskosten_2026!I3:I12),0)</f>
        <v/>
      </c>
      <c r="C8" s="7" t="inlineStr">
        <is>
          <t>€/m²</t>
        </is>
      </c>
      <c r="D8" s="7">
        <f>IF(B8&gt;0,"OK","Prüfen")</f>
        <v/>
      </c>
    </row>
    <row r="9">
      <c r="A9" s="14" t="inlineStr">
        <is>
          <t>Höchster Einzelanteil</t>
        </is>
      </c>
      <c r="B9" s="15">
        <f>IFERROR(MAX(Aufzugskosten_2026!S3:S12),0)</f>
        <v/>
      </c>
      <c r="C9" s="3" t="inlineStr">
        <is>
          <t>€</t>
        </is>
      </c>
      <c r="D9" s="3">
        <f>IF(B9&gt;0,"OK","Prüfen")</f>
        <v/>
      </c>
    </row>
    <row r="10">
      <c r="A10" s="16" t="inlineStr">
        <is>
          <t>Niedrigster Einzelanteil (umlagef.)</t>
        </is>
      </c>
      <c r="B10" s="15">
        <f>IFERROR(MIN(IF(Aufzugskosten_2026!L3:L12=1,Aufzugskosten_2026!S3:S12)),0)</f>
        <v/>
      </c>
      <c r="C10" s="7" t="inlineStr">
        <is>
          <t>€</t>
        </is>
      </c>
      <c r="D10" s="7">
        <f>IF(B10&gt;0,"OK","Prüfen")</f>
        <v/>
      </c>
    </row>
    <row r="11">
      <c r="A11" s="14" t="inlineStr">
        <is>
          <t>Anzahl Einheiten gesamt</t>
        </is>
      </c>
      <c r="B11" s="19">
        <f>IFERROR(COUNTA(Aufzugskosten_2026!E3:E12),0)</f>
        <v/>
      </c>
      <c r="C11" s="3" t="inlineStr">
        <is>
          <t>Stück</t>
        </is>
      </c>
      <c r="D11" s="3">
        <f>IF(B11&gt;0,"OK","Prüfen")</f>
        <v/>
      </c>
    </row>
    <row r="12">
      <c r="A12" s="16" t="inlineStr">
        <is>
          <t>Anzahl umlagefähige Einheiten</t>
        </is>
      </c>
      <c r="B12" s="19">
        <f>IFERROR(COUNTIF(Aufzugskosten_2026!L3:L12,1),0)</f>
        <v/>
      </c>
      <c r="C12" s="7" t="inlineStr">
        <is>
          <t>Stück</t>
        </is>
      </c>
      <c r="D12" s="7">
        <f>IF(B12&gt;0,"OK","Prüfen")</f>
        <v/>
      </c>
    </row>
    <row r="13">
      <c r="A13" s="14" t="inlineStr">
        <is>
          <t>Anzahl nicht umlagefähige Einheiten</t>
        </is>
      </c>
      <c r="B13" s="19">
        <f>IFERROR(COUNTIF(Aufzugskosten_2026!L3:L12,0),0)</f>
        <v/>
      </c>
      <c r="C13" s="3" t="inlineStr">
        <is>
          <t>Stück</t>
        </is>
      </c>
      <c r="D13" s="3">
        <f>IF(B13=0,"OK","Nicht umlagefähig – Prüfen")</f>
        <v/>
      </c>
    </row>
    <row r="14">
      <c r="A14" s="16" t="inlineStr">
        <is>
          <t>Wartungskosten gesamt</t>
        </is>
      </c>
      <c r="B14" s="15">
        <f>IFERROR(SUM(Aufzugskosten_2026!N3:N12),0)</f>
        <v/>
      </c>
      <c r="C14" s="7" t="inlineStr">
        <is>
          <t>€</t>
        </is>
      </c>
      <c r="D14" s="7">
        <f>IF(B14&gt;0,"OK","Prüfen")</f>
        <v/>
      </c>
    </row>
    <row r="15">
      <c r="A15" s="14" t="inlineStr">
        <is>
          <t>Strom gesamt</t>
        </is>
      </c>
      <c r="B15" s="15">
        <f>IFERROR(SUM(Aufzugskosten_2026!O3:O12),0)</f>
        <v/>
      </c>
      <c r="C15" s="3" t="inlineStr">
        <is>
          <t>€</t>
        </is>
      </c>
      <c r="D15" s="3">
        <f>IF(B15&gt;0,"OK","Prüfen")</f>
        <v/>
      </c>
    </row>
    <row r="16">
      <c r="A16" s="16" t="inlineStr">
        <is>
          <t>TÜV-Prüfung gesamt</t>
        </is>
      </c>
      <c r="B16" s="15">
        <f>IFERROR(SUM(Aufzugskosten_2026!P3:P12),0)</f>
        <v/>
      </c>
      <c r="C16" s="7" t="inlineStr">
        <is>
          <t>€</t>
        </is>
      </c>
      <c r="D16" s="7">
        <f>IF(B16&gt;0,"OK","Prüfen")</f>
        <v/>
      </c>
    </row>
    <row r="17">
      <c r="A17" s="14" t="inlineStr">
        <is>
          <t>Reparatur gesamt</t>
        </is>
      </c>
      <c r="B17" s="15">
        <f>IFERROR(SUM(Aufzugskosten_2026!Q3:Q12),0)</f>
        <v/>
      </c>
      <c r="C17" s="3" t="inlineStr">
        <is>
          <t>€</t>
        </is>
      </c>
      <c r="D17" s="3">
        <f>IF(B17&gt;0,"OK","Prüfen")</f>
        <v/>
      </c>
    </row>
    <row r="18">
      <c r="A18" s="16" t="inlineStr">
        <is>
          <t>Versicherung gesamt</t>
        </is>
      </c>
      <c r="B18" s="15">
        <f>IFERROR(SUM(Aufzugskosten_2026!R3:R12),0)</f>
        <v/>
      </c>
      <c r="C18" s="7" t="inlineStr">
        <is>
          <t>€</t>
        </is>
      </c>
      <c r="D18" s="7">
        <f>IF(B18&gt;0,"OK","Prüfen")</f>
        <v/>
      </c>
    </row>
    <row r="19"/>
    <row r="20">
      <c r="A20" s="20" t="inlineStr">
        <is>
          <t>Kostenarten-Übersicht je Objekt</t>
        </is>
      </c>
    </row>
    <row r="21">
      <c r="A21" s="2" t="inlineStr">
        <is>
          <t>Objekt</t>
        </is>
      </c>
      <c r="B21" s="2" t="inlineStr">
        <is>
          <t>Wartung_€</t>
        </is>
      </c>
      <c r="C21" s="2" t="inlineStr">
        <is>
          <t>Strom_€</t>
        </is>
      </c>
      <c r="D21" s="2" t="inlineStr">
        <is>
          <t>TÜV_€</t>
        </is>
      </c>
      <c r="E21" s="2" t="inlineStr">
        <is>
          <t>Reparatur_€</t>
        </is>
      </c>
      <c r="F21" s="2" t="inlineStr">
        <is>
          <t>Versicherung_€</t>
        </is>
      </c>
    </row>
    <row r="22">
      <c r="A22" s="7" t="inlineStr">
        <is>
          <t>OBJ-001 Hauptstraße 12 Berlin</t>
        </is>
      </c>
      <c r="B22" s="10" t="n">
        <v>2800</v>
      </c>
      <c r="C22" s="10" t="n">
        <v>1400</v>
      </c>
      <c r="D22" s="10" t="n">
        <v>980</v>
      </c>
      <c r="E22" s="10" t="n">
        <v>2100</v>
      </c>
      <c r="F22" s="10" t="n">
        <v>1120</v>
      </c>
    </row>
    <row r="23">
      <c r="A23" s="3" t="inlineStr">
        <is>
          <t>OBJ-002 Lindenallee 7 München</t>
        </is>
      </c>
      <c r="B23" s="6" t="n">
        <v>2100</v>
      </c>
      <c r="C23" s="6" t="n">
        <v>980</v>
      </c>
      <c r="D23" s="6" t="n">
        <v>720</v>
      </c>
      <c r="E23" s="6" t="n">
        <v>1600</v>
      </c>
      <c r="F23" s="6" t="n">
        <v>800</v>
      </c>
    </row>
    <row r="24">
      <c r="A24" s="7" t="inlineStr">
        <is>
          <t>OBJ-003 Goethestraße 45 Frankfurt</t>
        </is>
      </c>
      <c r="B24" s="10" t="n">
        <v>1700</v>
      </c>
      <c r="C24" s="10" t="n">
        <v>850</v>
      </c>
      <c r="D24" s="10" t="n">
        <v>600</v>
      </c>
      <c r="E24" s="10" t="n">
        <v>1300</v>
      </c>
      <c r="F24" s="10" t="n">
        <v>650</v>
      </c>
    </row>
    <row r="25">
      <c r="A25" s="20" t="inlineStr">
        <is>
          <t>Kostenarten-Verteilung (Summe aller Objekte)</t>
        </is>
      </c>
    </row>
    <row r="26">
      <c r="A26" s="21" t="inlineStr">
        <is>
          <t>Wartung</t>
        </is>
      </c>
      <c r="B26" s="22">
        <f>B14</f>
        <v/>
      </c>
    </row>
    <row r="27">
      <c r="A27" s="21" t="inlineStr">
        <is>
          <t>Strom</t>
        </is>
      </c>
      <c r="B27" s="22">
        <f>B15</f>
        <v/>
      </c>
    </row>
    <row r="28">
      <c r="A28" s="21" t="inlineStr">
        <is>
          <t>TÜV-Prüfung</t>
        </is>
      </c>
      <c r="B28" s="22">
        <f>B16</f>
        <v/>
      </c>
    </row>
    <row r="29">
      <c r="A29" s="21" t="inlineStr">
        <is>
          <t>Reparatur</t>
        </is>
      </c>
      <c r="B29" s="22">
        <f>B17</f>
        <v/>
      </c>
    </row>
    <row r="30">
      <c r="A30" s="21" t="inlineStr">
        <is>
          <t>Versicherung</t>
        </is>
      </c>
      <c r="B30" s="22">
        <f>B18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2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28" customHeight="1">
      <c r="A1" s="1" t="inlineStr">
        <is>
          <t>Hinweise &amp; Anleitung – Aufzug-Betriebskosten Verteilung (Stand: 2026)</t>
        </is>
      </c>
    </row>
    <row r="2"/>
    <row r="3" ht="20" customHeight="1">
      <c r="A3" s="23" t="inlineStr">
        <is>
          <t>RECHTLICHE GRUNDLAGE (BetrKV)</t>
        </is>
      </c>
      <c r="B3" s="27" t="n"/>
      <c r="C3" s="27" t="n"/>
      <c r="D3" s="27" t="n"/>
      <c r="E3" s="28" t="n"/>
    </row>
    <row r="4">
      <c r="A4" s="16" t="inlineStr">
        <is>
          <t>Umlagefähige Aufzugskosten nach §2 Nr. 7 BetrKV:</t>
        </is>
      </c>
      <c r="B4" s="24" t="inlineStr"/>
      <c r="C4" s="27" t="n"/>
      <c r="D4" s="27" t="n"/>
      <c r="E4" s="28" t="n"/>
    </row>
    <row r="5">
      <c r="A5" s="14" t="inlineStr">
        <is>
          <t>Die Kosten des Betriebs des Personen- und Lastenaufzugs umfassen:</t>
        </is>
      </c>
      <c r="B5" s="25" t="inlineStr"/>
      <c r="C5" s="27" t="n"/>
      <c r="D5" s="27" t="n"/>
      <c r="E5" s="28" t="n"/>
    </row>
    <row r="6">
      <c r="A6" s="16" t="inlineStr">
        <is>
          <t xml:space="preserve">  • Betriebsstrom</t>
        </is>
      </c>
      <c r="B6" s="24" t="inlineStr"/>
      <c r="C6" s="27" t="n"/>
      <c r="D6" s="27" t="n"/>
      <c r="E6" s="28" t="n"/>
    </row>
    <row r="7">
      <c r="A7" s="14" t="inlineStr">
        <is>
          <t xml:space="preserve">  • Wartung und Pflege der Anlage</t>
        </is>
      </c>
      <c r="B7" s="25" t="inlineStr"/>
      <c r="C7" s="27" t="n"/>
      <c r="D7" s="27" t="n"/>
      <c r="E7" s="28" t="n"/>
    </row>
    <row r="8">
      <c r="A8" s="16" t="inlineStr">
        <is>
          <t xml:space="preserve">  • Kosten für Überwachung, Bedienung und Reinigung</t>
        </is>
      </c>
      <c r="B8" s="24" t="inlineStr"/>
      <c r="C8" s="27" t="n"/>
      <c r="D8" s="27" t="n"/>
      <c r="E8" s="28" t="n"/>
    </row>
    <row r="9">
      <c r="A9" s="14" t="inlineStr">
        <is>
          <t xml:space="preserve">  • TÜV-Prüfungskosten (Hauptuntersuchung, Zwischenprüfung)</t>
        </is>
      </c>
      <c r="B9" s="25" t="inlineStr"/>
      <c r="C9" s="27" t="n"/>
      <c r="D9" s="27" t="n"/>
      <c r="E9" s="28" t="n"/>
    </row>
    <row r="10">
      <c r="A10" s="16" t="inlineStr">
        <is>
          <t xml:space="preserve">  • Versicherungskosten für den Aufzug</t>
        </is>
      </c>
      <c r="B10" s="24" t="inlineStr"/>
      <c r="C10" s="27" t="n"/>
      <c r="D10" s="27" t="n"/>
      <c r="E10" s="28" t="n"/>
    </row>
    <row r="11">
      <c r="A11" s="26" t="inlineStr">
        <is>
          <t>NICHT umlagefähig:</t>
        </is>
      </c>
      <c r="B11" s="25" t="inlineStr">
        <is>
          <t>Achtung!</t>
        </is>
      </c>
      <c r="C11" s="27" t="n"/>
      <c r="D11" s="27" t="n"/>
      <c r="E11" s="28" t="n"/>
    </row>
    <row r="12">
      <c r="A12" s="16" t="inlineStr">
        <is>
          <t xml:space="preserve">  • Instandsetzungs- und Modernisierungskosten</t>
        </is>
      </c>
      <c r="B12" s="24" t="inlineStr"/>
      <c r="C12" s="27" t="n"/>
      <c r="D12" s="27" t="n"/>
      <c r="E12" s="28" t="n"/>
    </row>
    <row r="13">
      <c r="A13" s="14" t="inlineStr">
        <is>
          <t xml:space="preserve">  • Reparaturen nach Defekt (Ausnahme: Kleinreparaturen laut Mietvertrag)</t>
        </is>
      </c>
      <c r="B13" s="25" t="inlineStr"/>
      <c r="C13" s="27" t="n"/>
      <c r="D13" s="27" t="n"/>
      <c r="E13" s="28" t="n"/>
    </row>
    <row r="14">
      <c r="A14" s="16" t="inlineStr">
        <is>
          <t xml:space="preserve">  • Verwaltungskosten</t>
        </is>
      </c>
      <c r="B14" s="24" t="inlineStr"/>
      <c r="C14" s="27" t="n"/>
      <c r="D14" s="27" t="n"/>
      <c r="E14" s="28" t="n"/>
    </row>
    <row r="15"/>
    <row r="16" ht="20" customHeight="1">
      <c r="A16" s="23" t="inlineStr">
        <is>
          <t>VERTEILERSCHLÜSSEL</t>
        </is>
      </c>
      <c r="B16" s="27" t="n"/>
      <c r="C16" s="27" t="n"/>
      <c r="D16" s="27" t="n"/>
      <c r="E16" s="28" t="n"/>
    </row>
    <row r="17">
      <c r="A17" s="14" t="inlineStr">
        <is>
          <t>Wohnfläche:</t>
        </is>
      </c>
      <c r="B17" s="25" t="inlineStr">
        <is>
          <t>Anteil = Gesamt × Wohnfläche Einheit / Summe aller Wohnflächen (umlagefähig)</t>
        </is>
      </c>
      <c r="C17" s="27" t="n"/>
      <c r="D17" s="27" t="n"/>
      <c r="E17" s="28" t="n"/>
    </row>
    <row r="18">
      <c r="A18" s="16" t="inlineStr">
        <is>
          <t>Personen:</t>
        </is>
      </c>
      <c r="B18" s="24" t="inlineStr">
        <is>
          <t>Anteil = Gesamt × Personenzahl Einheit / Summe aller Personen (umlagefähig)</t>
        </is>
      </c>
      <c r="C18" s="27" t="n"/>
      <c r="D18" s="27" t="n"/>
      <c r="E18" s="28" t="n"/>
    </row>
    <row r="19">
      <c r="A19" s="14" t="inlineStr">
        <is>
          <t>Einheit:</t>
        </is>
      </c>
      <c r="B19" s="25" t="inlineStr">
        <is>
          <t>Anteil = Gesamt / Anzahl umlagefähige Einheiten (gleiche Verteilung)</t>
        </is>
      </c>
      <c r="C19" s="27" t="n"/>
      <c r="D19" s="27" t="n"/>
      <c r="E19" s="28" t="n"/>
    </row>
    <row r="20">
      <c r="A20" s="16" t="inlineStr">
        <is>
          <t>Hinweis:</t>
        </is>
      </c>
      <c r="B20" s="24" t="inlineStr">
        <is>
          <t>Der Verteilerschlüssel muss im Mietvertrag oder WEG-Beschluss festgelegt sein.</t>
        </is>
      </c>
      <c r="C20" s="27" t="n"/>
      <c r="D20" s="27" t="n"/>
      <c r="E20" s="28" t="n"/>
    </row>
    <row r="21"/>
    <row r="22" ht="20" customHeight="1">
      <c r="A22" s="23" t="inlineStr">
        <is>
          <t>SPALTEN-ERKLÄRUNG (Sheet: Aufzugskosten_2026)</t>
        </is>
      </c>
      <c r="B22" s="27" t="n"/>
      <c r="C22" s="27" t="n"/>
      <c r="D22" s="27" t="n"/>
      <c r="E22" s="28" t="n"/>
    </row>
    <row r="23">
      <c r="A23" s="14" t="inlineStr">
        <is>
          <t>Abrechnungsjahr:</t>
        </is>
      </c>
      <c r="B23" s="25" t="inlineStr">
        <is>
          <t>Kalender-/Abrechnungsjahr, z. B. 2026</t>
        </is>
      </c>
      <c r="C23" s="27" t="n"/>
      <c r="D23" s="27" t="n"/>
      <c r="E23" s="28" t="n"/>
    </row>
    <row r="24">
      <c r="A24" s="16" t="inlineStr">
        <is>
          <t>Objekt-ID:</t>
        </is>
      </c>
      <c r="B24" s="24" t="inlineStr">
        <is>
          <t>Eindeutige Kennung für das Objekt (z. B. OBJ-001)</t>
        </is>
      </c>
      <c r="C24" s="27" t="n"/>
      <c r="D24" s="27" t="n"/>
      <c r="E24" s="28" t="n"/>
    </row>
    <row r="25">
      <c r="A25" s="14" t="inlineStr">
        <is>
          <t>Objektadresse / Stadt:</t>
        </is>
      </c>
      <c r="B25" s="25" t="inlineStr">
        <is>
          <t>Vollständige Adresse des Gebäudes</t>
        </is>
      </c>
      <c r="C25" s="27" t="n"/>
      <c r="D25" s="27" t="n"/>
      <c r="E25" s="28" t="n"/>
    </row>
    <row r="26">
      <c r="A26" s="16" t="inlineStr">
        <is>
          <t>Einheits-Nr.:</t>
        </is>
      </c>
      <c r="B26" s="24" t="inlineStr">
        <is>
          <t>Nummerierung der Wohn-/Gewerbeeinheit</t>
        </is>
      </c>
      <c r="C26" s="27" t="n"/>
      <c r="D26" s="27" t="n"/>
      <c r="E26" s="28" t="n"/>
    </row>
    <row r="27">
      <c r="A27" s="14" t="inlineStr">
        <is>
          <t>Mieter/Eigentümer:</t>
        </is>
      </c>
      <c r="B27" s="25" t="inlineStr">
        <is>
          <t>Name des Nutzers der Einheit</t>
        </is>
      </c>
      <c r="C27" s="27" t="n"/>
      <c r="D27" s="27" t="n"/>
      <c r="E27" s="28" t="n"/>
    </row>
    <row r="28">
      <c r="A28" s="16" t="inlineStr">
        <is>
          <t>Nutzungsart:</t>
        </is>
      </c>
      <c r="B28" s="24" t="inlineStr">
        <is>
          <t>Mietwohnung, Eigentumswohnung, Gewerbe etc.</t>
        </is>
      </c>
      <c r="C28" s="27" t="n"/>
      <c r="D28" s="27" t="n"/>
      <c r="E28" s="28" t="n"/>
    </row>
    <row r="29">
      <c r="A29" s="14" t="inlineStr">
        <is>
          <t>Etage:</t>
        </is>
      </c>
      <c r="B29" s="25" t="inlineStr">
        <is>
          <t>EG / 1. OG / 2. OG ... (relevant für Plausibilität)</t>
        </is>
      </c>
      <c r="C29" s="27" t="n"/>
      <c r="D29" s="27" t="n"/>
      <c r="E29" s="28" t="n"/>
    </row>
    <row r="30">
      <c r="A30" s="16" t="inlineStr">
        <is>
          <t>Wohnfläche_m²:</t>
        </is>
      </c>
      <c r="B30" s="24" t="inlineStr">
        <is>
          <t>Wohnfläche lt. Mietvertrag oder Teilungserklärung</t>
        </is>
      </c>
      <c r="C30" s="27" t="n"/>
      <c r="D30" s="27" t="n"/>
      <c r="E30" s="28" t="n"/>
    </row>
    <row r="31">
      <c r="A31" s="14" t="inlineStr">
        <is>
          <t>Personenanzahl:</t>
        </is>
      </c>
      <c r="B31" s="25" t="inlineStr">
        <is>
          <t>Anzahl der im Haushalt gemeldeten/bekannten Personen</t>
        </is>
      </c>
      <c r="C31" s="27" t="n"/>
      <c r="D31" s="27" t="n"/>
      <c r="E31" s="28" t="n"/>
    </row>
    <row r="32">
      <c r="A32" s="16" t="inlineStr">
        <is>
          <t>Verteilerschlüssel:</t>
        </is>
      </c>
      <c r="B32" s="24" t="inlineStr">
        <is>
          <t>Dropdown: Wohnfläche / Personen / Einheit</t>
        </is>
      </c>
      <c r="C32" s="27" t="n"/>
      <c r="D32" s="27" t="n"/>
      <c r="E32" s="28" t="n"/>
    </row>
    <row r="33">
      <c r="A33" s="14" t="inlineStr">
        <is>
          <t>Umlagefähig_%:</t>
        </is>
      </c>
      <c r="B33" s="25" t="inlineStr">
        <is>
          <t>1,0 = vollständig umlagefähig; 0,0 = nicht umlagefähig</t>
        </is>
      </c>
      <c r="C33" s="27" t="n"/>
      <c r="D33" s="27" t="n"/>
      <c r="E33" s="28" t="n"/>
    </row>
    <row r="34">
      <c r="A34" s="16" t="inlineStr">
        <is>
          <t>Aufzugskosten_Gesamt_€:</t>
        </is>
      </c>
      <c r="B34" s="24" t="inlineStr">
        <is>
          <t>Gesamtkosten für das Objekt im Abrechnungsjahr</t>
        </is>
      </c>
      <c r="C34" s="27" t="n"/>
      <c r="D34" s="27" t="n"/>
      <c r="E34" s="28" t="n"/>
    </row>
    <row r="35">
      <c r="A35" s="14" t="inlineStr">
        <is>
          <t>Wartung_€ / Strom_€ / TÜV_€ / Reparatur_€ / Versicherung_€:</t>
        </is>
      </c>
      <c r="B35" s="25" t="inlineStr">
        <is>
          <t>Einzelne Kostenarten</t>
        </is>
      </c>
      <c r="C35" s="27" t="n"/>
      <c r="D35" s="27" t="n"/>
      <c r="E35" s="28" t="n"/>
    </row>
    <row r="36">
      <c r="A36" s="16" t="inlineStr">
        <is>
          <t>Anteil_Aufzugskosten_€:</t>
        </is>
      </c>
      <c r="B36" s="24" t="inlineStr">
        <is>
          <t>Berechneter Anteil der Einheit (Formel, automatisch)</t>
        </is>
      </c>
      <c r="C36" s="27" t="n"/>
      <c r="D36" s="27" t="n"/>
      <c r="E36" s="28" t="n"/>
    </row>
    <row r="37">
      <c r="A37" s="14" t="inlineStr">
        <is>
          <t>Hinweise:</t>
        </is>
      </c>
      <c r="B37" s="25" t="inlineStr">
        <is>
          <t>Dropdown: OK / Prüfen / Nicht umlagefähig</t>
        </is>
      </c>
      <c r="C37" s="27" t="n"/>
      <c r="D37" s="27" t="n"/>
      <c r="E37" s="28" t="n"/>
    </row>
    <row r="38"/>
    <row r="39" ht="20" customHeight="1">
      <c r="A39" s="23" t="inlineStr">
        <is>
          <t>FARBKODIERUNG</t>
        </is>
      </c>
      <c r="B39" s="27" t="n"/>
      <c r="C39" s="27" t="n"/>
      <c r="D39" s="27" t="n"/>
      <c r="E39" s="28" t="n"/>
    </row>
    <row r="40">
      <c r="A40" s="16" t="inlineStr">
        <is>
          <t>Dunkelblau (#1E293B):</t>
        </is>
      </c>
      <c r="B40" s="24" t="inlineStr">
        <is>
          <t>Titelzeilen und Summenzeilen</t>
        </is>
      </c>
      <c r="C40" s="27" t="n"/>
      <c r="D40" s="27" t="n"/>
      <c r="E40" s="28" t="n"/>
    </row>
    <row r="41">
      <c r="A41" s="14" t="inlineStr">
        <is>
          <t>Rot (#C8102E):</t>
        </is>
      </c>
      <c r="B41" s="25" t="inlineStr">
        <is>
          <t>Abschnittsüberschriften und Warnungen</t>
        </is>
      </c>
      <c r="C41" s="27" t="n"/>
      <c r="D41" s="27" t="n"/>
      <c r="E41" s="28" t="n"/>
    </row>
    <row r="42">
      <c r="A42" s="16" t="inlineStr">
        <is>
          <t>Hellgelb (#FFFBEB):</t>
        </is>
      </c>
      <c r="B42" s="24" t="inlineStr">
        <is>
          <t>Eingabefelder – hier Werte eintragen</t>
        </is>
      </c>
      <c r="C42" s="27" t="n"/>
      <c r="D42" s="27" t="n"/>
      <c r="E42" s="28" t="n"/>
    </row>
    <row r="43">
      <c r="A43" s="14" t="inlineStr">
        <is>
          <t>Hellgrün (#16A34A):</t>
        </is>
      </c>
      <c r="B43" s="25" t="inlineStr">
        <is>
          <t>Positive / korrekte Kennzahlen</t>
        </is>
      </c>
      <c r="C43" s="27" t="n"/>
      <c r="D43" s="27" t="n"/>
      <c r="E43" s="28" t="n"/>
    </row>
    <row r="44">
      <c r="A44" s="16" t="inlineStr">
        <is>
          <t>Hellrot (#DC2626):</t>
        </is>
      </c>
      <c r="B44" s="24" t="inlineStr">
        <is>
          <t>Warnung / Fehler / nicht umlagefähig</t>
        </is>
      </c>
      <c r="C44" s="27" t="n"/>
      <c r="D44" s="27" t="n"/>
      <c r="E44" s="28" t="n"/>
    </row>
    <row r="45">
      <c r="A45" s="14" t="inlineStr">
        <is>
          <t>Hellblau (#F8FAFC):</t>
        </is>
      </c>
      <c r="B45" s="25" t="inlineStr">
        <is>
          <t>Alternierende Zeilen für bessere Lesbarkeit</t>
        </is>
      </c>
      <c r="C45" s="27" t="n"/>
      <c r="D45" s="27" t="n"/>
      <c r="E45" s="28" t="n"/>
    </row>
    <row r="46"/>
    <row r="47" ht="20" customHeight="1">
      <c r="A47" s="23" t="inlineStr">
        <is>
          <t>PLAUSIBILITÄTSPRÜFUNGEN</t>
        </is>
      </c>
      <c r="B47" s="27" t="n"/>
      <c r="C47" s="27" t="n"/>
      <c r="D47" s="27" t="n"/>
      <c r="E47" s="28" t="n"/>
    </row>
    <row r="48">
      <c r="A48" s="16" t="inlineStr">
        <is>
          <t>Wohnfläche &gt; 0:</t>
        </is>
      </c>
      <c r="B48" s="24" t="inlineStr">
        <is>
          <t>Einheiten mit 0 m² werden nicht verteilt → Anteil = 0</t>
        </is>
      </c>
      <c r="C48" s="27" t="n"/>
      <c r="D48" s="27" t="n"/>
      <c r="E48" s="28" t="n"/>
    </row>
    <row r="49">
      <c r="A49" s="14" t="inlineStr">
        <is>
          <t>Personenanzahl &gt;= 0:</t>
        </is>
      </c>
      <c r="B49" s="25" t="inlineStr">
        <is>
          <t>Negative Werte sind nicht zulässig</t>
        </is>
      </c>
      <c r="C49" s="27" t="n"/>
      <c r="D49" s="27" t="n"/>
      <c r="E49" s="28" t="n"/>
    </row>
    <row r="50">
      <c r="A50" s="16" t="inlineStr">
        <is>
          <t>Umlagefähig_%:</t>
        </is>
      </c>
      <c r="B50" s="24" t="inlineStr">
        <is>
          <t>Nur 0% (nicht umlagefähig) oder 100% (vollständig umlagefähig)</t>
        </is>
      </c>
      <c r="C50" s="27" t="n"/>
      <c r="D50" s="27" t="n"/>
      <c r="E50" s="28" t="n"/>
    </row>
    <row r="51">
      <c r="A51" s="14" t="inlineStr">
        <is>
          <t>Hinweis-Status „Prüfen":</t>
        </is>
      </c>
      <c r="B51" s="25" t="inlineStr">
        <is>
          <t>Einheit manuell prüfen – ggf. Belege anfordern</t>
        </is>
      </c>
      <c r="C51" s="27" t="n"/>
      <c r="D51" s="27" t="n"/>
      <c r="E51" s="28" t="n"/>
    </row>
    <row r="52">
      <c r="A52" s="16" t="inlineStr">
        <is>
          <t>Hinweis-Status „Nicht umlagefähig":</t>
        </is>
      </c>
      <c r="B52" s="24" t="inlineStr">
        <is>
          <t>Einheit wird rot markiert – kein Anteil wird berechnet</t>
        </is>
      </c>
      <c r="C52" s="27" t="n"/>
      <c r="D52" s="27" t="n"/>
      <c r="E52" s="28" t="n"/>
    </row>
    <row r="53"/>
    <row r="54" ht="20" customHeight="1">
      <c r="A54" s="23" t="inlineStr">
        <is>
          <t>HAFTUNGSAUSSCHLUSS</t>
        </is>
      </c>
      <c r="B54" s="27" t="n"/>
      <c r="C54" s="27" t="n"/>
      <c r="D54" s="27" t="n"/>
      <c r="E54" s="28" t="n"/>
    </row>
    <row r="55">
      <c r="A55" s="14" t="inlineStr">
        <is>
          <t>Diese Vorlage dient als Arbeitshilfe.</t>
        </is>
      </c>
      <c r="B55" s="25" t="inlineStr">
        <is>
          <t>Keine Rechtsberatung. Für Abrechnung rechtliche Prüfung empfohlen.</t>
        </is>
      </c>
      <c r="C55" s="27" t="n"/>
      <c r="D55" s="27" t="n"/>
      <c r="E55" s="28" t="n"/>
    </row>
    <row r="56">
      <c r="A56" s="16" t="inlineStr">
        <is>
          <t>Stand:</t>
        </is>
      </c>
      <c r="B56" s="24" t="inlineStr">
        <is>
          <t>2026 – Änderungen der BetrKV vorbehalten.</t>
        </is>
      </c>
      <c r="C56" s="27" t="n"/>
      <c r="D56" s="27" t="n"/>
      <c r="E56" s="28" t="n"/>
    </row>
  </sheetData>
  <mergeCells count="50">
    <mergeCell ref="A1:E1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A16:E16"/>
    <mergeCell ref="B17:E17"/>
    <mergeCell ref="B18:E18"/>
    <mergeCell ref="B19:E19"/>
    <mergeCell ref="B20:E20"/>
    <mergeCell ref="A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A39:E39"/>
    <mergeCell ref="B40:E40"/>
    <mergeCell ref="B41:E41"/>
    <mergeCell ref="B42:E42"/>
    <mergeCell ref="B43:E43"/>
    <mergeCell ref="B44:E44"/>
    <mergeCell ref="B45:E45"/>
    <mergeCell ref="A47:E47"/>
    <mergeCell ref="B48:E48"/>
    <mergeCell ref="B49:E49"/>
    <mergeCell ref="B50:E50"/>
    <mergeCell ref="B51:E51"/>
    <mergeCell ref="B52:E52"/>
    <mergeCell ref="A54:E54"/>
    <mergeCell ref="B55:E55"/>
    <mergeCell ref="B56:E5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2026-06-19T12:40:14Z</dcterms:created>
  <dcterms:modified xmlns:dcterms="http://purl.org/dc/terms/" xmlns:xsi="http://www.w3.org/2001/XMLSchema-instance" xsi:type="dcterms:W3CDTF">2026-06-19T12:40:14Z</dcterms:modified>
</cp:coreProperties>
</file>