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gebote" sheetId="1" state="visible" r:id="rId1"/>
    <sheet xmlns:r="http://schemas.openxmlformats.org/officeDocument/2006/relationships" name="Vergleich" sheetId="2" state="visible" r:id="rId2"/>
    <sheet xmlns:r="http://schemas.openxmlformats.org/officeDocument/2006/relationships" name="Anleitung" sheetId="3" state="visible" r:id="rId3"/>
  </sheets>
  <definedNames>
    <definedName name="_xlnm._FilterDatabase" localSheetId="0" hidden="1">'Angebote'!$A$4:$Z$104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5">
    <numFmt numFmtId="164" formatCode="yyyy-mm-dd"/>
    <numFmt numFmtId="165" formatCode="DD.MM.YYYY"/>
    <numFmt numFmtId="166" formatCode="#,##0.00\ &quot;€&quot;"/>
    <numFmt numFmtId="167" formatCode="0.00&quot; %&quot;"/>
    <numFmt numFmtId="168" formatCode="0.0&quot; Jahre&quot;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C8102E"/>
      <sz val="11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3F4F6"/>
      </patternFill>
    </fill>
    <fill>
      <patternFill patternType="solid">
        <fgColor rgb="00FFFFFF"/>
      </patternFill>
    </fill>
    <fill>
      <patternFill patternType="solid">
        <fgColor rgb="00C8102E"/>
      </patternFill>
    </fill>
    <fill>
      <patternFill patternType="solid">
        <fgColor rgb="00DCFCE7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top" wrapText="1"/>
    </xf>
    <xf numFmtId="0" fontId="4" fillId="4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left" vertical="center"/>
    </xf>
    <xf numFmtId="165" fontId="4" fillId="4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  <xf numFmtId="167" fontId="4" fillId="4" borderId="1" applyAlignment="1" pivotButton="0" quotePrefix="0" xfId="0">
      <alignment horizontal="right" vertical="center"/>
    </xf>
    <xf numFmtId="168" fontId="4" fillId="4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center" vertical="center"/>
    </xf>
    <xf numFmtId="0" fontId="3" fillId="7" borderId="1" pivotButton="0" quotePrefix="0" xfId="0"/>
    <xf numFmtId="0" fontId="5" fillId="4" borderId="1" applyAlignment="1" pivotButton="0" quotePrefix="0" xfId="0">
      <alignment horizontal="center" vertical="center"/>
    </xf>
    <xf numFmtId="0" fontId="3" fillId="7" borderId="1" applyAlignment="1" pivotButton="0" quotePrefix="0" xfId="0">
      <alignment horizontal="left" vertical="center"/>
    </xf>
    <xf numFmtId="0" fontId="0" fillId="7" borderId="1" pivotButton="0" quotePrefix="0" xfId="0"/>
    <xf numFmtId="0" fontId="5" fillId="3" borderId="1" pivotButton="0" quotePrefix="0" xfId="0"/>
    <xf numFmtId="0" fontId="4" fillId="5" borderId="1" pivotButton="0" quotePrefix="0" xfId="0"/>
    <xf numFmtId="0" fontId="5" fillId="6" borderId="1" pivotButton="0" quotePrefix="0" xfId="0"/>
    <xf numFmtId="166" fontId="4" fillId="5" borderId="1" pivotButton="0" quotePrefix="0" xfId="0"/>
    <xf numFmtId="167" fontId="4" fillId="5" borderId="1" pivotButton="0" quotePrefix="0" xfId="0"/>
    <xf numFmtId="168" fontId="4" fillId="5" borderId="1" pivotButton="0" quotePrefix="0" xfId="0"/>
    <xf numFmtId="0" fontId="5" fillId="5" borderId="1" pivotButton="0" quotePrefix="0" xfId="0"/>
    <xf numFmtId="167" fontId="5" fillId="5" borderId="1" pivotButton="0" quotePrefix="0" xfId="0"/>
    <xf numFmtId="166" fontId="5" fillId="8" borderId="1" pivotButton="0" quotePrefix="0" xfId="0"/>
    <xf numFmtId="167" fontId="5" fillId="8" borderId="1" pivotButton="0" quotePrefix="0" xfId="0"/>
    <xf numFmtId="0" fontId="4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  <xf numFmtId="0" fontId="4" fillId="6" borderId="1" applyAlignment="1" pivotButton="0" quotePrefix="0" xfId="0">
      <alignment horizontal="left" vertical="top" wrapText="1"/>
    </xf>
  </cellXfs>
  <cellStyles count="1">
    <cellStyle name="Normal" xfId="0" builtinId="0" hidden="0"/>
  </cellStyles>
  <dxfs count="3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  <dxf>
      <font>
        <name val="Calibri"/>
        <b val="1"/>
        <color rgb="001F2937"/>
        <sz val="10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Monatliche Rate je Darlehensgeber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'Angebote'!N4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solidFill>
                <a:srgbClr val="0F766E"/>
              </a:solidFill>
              <a:prstDash val="solid"/>
            </a:ln>
          </spPr>
          <cat>
            <numRef>
              <f>'Angebote'!$F$5:$F$104</f>
            </numRef>
          </cat>
          <val>
            <numRef>
              <f>'Angebote'!$N$5:$N$104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Darlehensgeber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 pro Monat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style val="11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Sollzins und Effektivzins je Angebot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'Angebote'!J4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solidFill>
                <a:srgbClr val="16A34A"/>
              </a:solidFill>
              <a:prstDash val="solid"/>
            </a:ln>
          </spPr>
          <cat>
            <numRef>
              <f>'Angebote'!$A$5:$A$104</f>
            </numRef>
          </cat>
          <val>
            <numRef>
              <f>'Angebote'!$J$5:$J$104</f>
            </numRef>
          </val>
        </ser>
        <ser>
          <idx val="1"/>
          <order val="1"/>
          <tx>
            <strRef>
              <f>'Angebote'!K4</f>
            </strRef>
          </tx>
          <spPr>
            <a:solidFill xmlns:a="http://schemas.openxmlformats.org/drawingml/2006/main">
              <a:srgbClr val="C8102E"/>
            </a:solidFill>
            <a:ln xmlns:a="http://schemas.openxmlformats.org/drawingml/2006/main">
              <a:solidFill>
                <a:srgbClr val="C8102E"/>
              </a:solidFill>
              <a:prstDash val="solid"/>
            </a:ln>
          </spPr>
          <cat>
            <numRef>
              <f>'Angebote'!$A$5:$A$104</f>
            </numRef>
          </cat>
          <val>
            <numRef>
              <f>'Angebote'!$K$5:$K$104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Angebots-ID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Zinssatz in Prozent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11</col>
      <colOff>0</colOff>
      <row>2</row>
      <rowOff>0</rowOff>
    </from>
    <ext cx="648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11</col>
      <colOff>0</colOff>
      <row>19</row>
      <rowOff>0</rowOff>
    </from>
    <ext cx="648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20" customWidth="1" min="2" max="2"/>
    <col width="28" customWidth="1" min="3" max="3"/>
    <col width="18" customWidth="1" min="4" max="4"/>
    <col width="29" customWidth="1" min="5" max="5"/>
    <col width="25" customWidth="1" min="6" max="6"/>
    <col width="16" customWidth="1" min="7" max="7"/>
    <col width="18" customWidth="1" min="8" max="8"/>
    <col width="19" customWidth="1" min="9" max="9"/>
    <col width="14" customWidth="1" min="10" max="10"/>
    <col width="16" customWidth="1" min="11" max="11"/>
    <col width="17" customWidth="1" min="12" max="12"/>
    <col width="18" customWidth="1" min="13" max="13"/>
    <col width="18" customWidth="1" min="14" max="14"/>
    <col width="17" customWidth="1" min="15" max="15"/>
    <col width="22" customWidth="1" min="16" max="16"/>
    <col width="20" customWidth="1" min="17" max="17"/>
    <col width="17" customWidth="1" min="18" max="18"/>
    <col width="20" customWidth="1" min="19" max="19"/>
    <col width="23" customWidth="1" min="20" max="20"/>
    <col width="19" customWidth="1" min="21" max="21"/>
    <col width="21" customWidth="1" min="22" max="22"/>
    <col width="21" customWidth="1" min="23" max="23"/>
    <col width="23" customWidth="1" min="24" max="24"/>
    <col width="22" customWidth="1" min="25" max="25"/>
    <col width="34" customWidth="1" min="26" max="26"/>
  </cols>
  <sheetData>
    <row r="1" ht="26" customHeight="1">
      <c r="A1" s="1" t="inlineStr">
        <is>
          <t>Anschlussfinanzierung Immobilie – Angebotsvergleich</t>
        </is>
      </c>
    </row>
    <row r="2" ht="20" customHeight="1">
      <c r="A2" s="2" t="inlineStr">
        <is>
          <t>Erfassen Sie Bankangebote und vergleichen Sie Rate, Zinskosten, Budgetwirkung und Gesamtkosten.</t>
        </is>
      </c>
    </row>
    <row r="4" ht="48" customHeight="1">
      <c r="A4" s="3" t="inlineStr">
        <is>
          <t>Angebots-ID</t>
        </is>
      </c>
      <c r="B4" s="3" t="inlineStr">
        <is>
          <t>Eigentümer</t>
        </is>
      </c>
      <c r="C4" s="3" t="inlineStr">
        <is>
          <t>Immobilie</t>
        </is>
      </c>
      <c r="D4" s="3" t="inlineStr">
        <is>
          <t>Stadt</t>
        </is>
      </c>
      <c r="E4" s="3" t="inlineStr">
        <is>
          <t>Objektadresse</t>
        </is>
      </c>
      <c r="F4" s="3" t="inlineStr">
        <is>
          <t>Darlehensgeber</t>
        </is>
      </c>
      <c r="G4" s="3" t="inlineStr">
        <is>
          <t>Angebotsdatum</t>
        </is>
      </c>
      <c r="H4" s="3" t="inlineStr">
        <is>
          <t>Ende Zinsbindung</t>
        </is>
      </c>
      <c r="I4" s="3" t="inlineStr">
        <is>
          <t>Restschuld zum Umschuldungsstichtag (€)</t>
        </is>
      </c>
      <c r="J4" s="3" t="inlineStr">
        <is>
          <t>Sollzins p. a. (%)</t>
        </is>
      </c>
      <c r="K4" s="3" t="inlineStr">
        <is>
          <t>Effektiver Jahreszins (%)</t>
        </is>
      </c>
      <c r="L4" s="3" t="inlineStr">
        <is>
          <t>Anfängliche Tilgung p. a. (%)</t>
        </is>
      </c>
      <c r="M4" s="3" t="inlineStr">
        <is>
          <t>Zinsbindung neu (Jahre)</t>
        </is>
      </c>
      <c r="N4" s="3" t="inlineStr">
        <is>
          <t>Monatliche Rate (€)</t>
        </is>
      </c>
      <c r="O4" s="3" t="inlineStr">
        <is>
          <t>Jährliche Rate (€)</t>
        </is>
      </c>
      <c r="P4" s="3" t="inlineStr">
        <is>
          <t>Gesamtlaufzeit bis Volltilgung (Jahre)</t>
        </is>
      </c>
      <c r="Q4" s="3" t="inlineStr">
        <is>
          <t>Zinskosten über Laufzeit (€)</t>
        </is>
      </c>
      <c r="R4" s="3" t="inlineStr">
        <is>
          <t>Sondertilgung p. a. (%)</t>
        </is>
      </c>
      <c r="S4" s="3" t="inlineStr">
        <is>
          <t>Bereitstellungs-/Bearbeitungsentgelt (€)</t>
        </is>
      </c>
      <c r="T4" s="3" t="inlineStr">
        <is>
          <t>Grundschuldabtretung/Notarkosten (€)</t>
        </is>
      </c>
      <c r="U4" s="3" t="inlineStr">
        <is>
          <t>Fördermittel/Zinsvorteil (€)</t>
        </is>
      </c>
      <c r="V4" s="3" t="inlineStr">
        <is>
          <t>Gesamtkosten Finanzierung (€)</t>
        </is>
      </c>
      <c r="W4" s="3" t="inlineStr">
        <is>
          <t>Rate im Haushaltsbudget (€)</t>
        </is>
      </c>
      <c r="X4" s="3" t="inlineStr">
        <is>
          <t>Monatlicher Cashflow nach Finanzierung (€)</t>
        </is>
      </c>
      <c r="Y4" s="3" t="inlineStr">
        <is>
          <t>Bewertung</t>
        </is>
      </c>
      <c r="Z4" s="3" t="inlineStr">
        <is>
          <t>Bemerkung</t>
        </is>
      </c>
    </row>
    <row r="5">
      <c r="A5" s="4" t="inlineStr">
        <is>
          <t>AF-2026-001</t>
        </is>
      </c>
      <c r="B5" s="5" t="inlineStr">
        <is>
          <t>Thomas Becker</t>
        </is>
      </c>
      <c r="C5" s="5" t="inlineStr">
        <is>
          <t>Eigentumswohnung, 78 m²</t>
        </is>
      </c>
      <c r="D5" s="5" t="inlineStr">
        <is>
          <t>Berlin</t>
        </is>
      </c>
      <c r="E5" s="5" t="inlineStr">
        <is>
          <t>Hauptstraße 12</t>
        </is>
      </c>
      <c r="F5" s="5" t="inlineStr">
        <is>
          <t>ING</t>
        </is>
      </c>
      <c r="G5" s="6" t="n">
        <v>46037</v>
      </c>
      <c r="H5" s="6" t="n">
        <v>46295</v>
      </c>
      <c r="I5" s="7" t="n">
        <v>248000</v>
      </c>
      <c r="J5" s="8" t="n">
        <v>3.18</v>
      </c>
      <c r="K5" s="8" t="n">
        <v>3.31</v>
      </c>
      <c r="L5" s="8" t="n">
        <v>2.5</v>
      </c>
      <c r="M5" s="9" t="n">
        <v>10</v>
      </c>
      <c r="N5" s="10">
        <f>IF('Angebote'!$A5="","",IFERROR(PMT('Angebote'!$J5/100/12,'Angebote'!$P5*12,-'Angebote'!$I5),0))</f>
        <v/>
      </c>
      <c r="O5" s="10">
        <f>IF('Angebote'!$A5="","",'Angebote'!$N5*12)</f>
        <v/>
      </c>
      <c r="P5" s="9" t="n">
        <v>22</v>
      </c>
      <c r="Q5" s="10">
        <f>IF('Angebote'!$A5="","",MAX(0,'Angebote'!$N5*'Angebote'!$P5*12-'Angebote'!$I5))</f>
        <v/>
      </c>
      <c r="R5" s="8" t="n">
        <v>5</v>
      </c>
      <c r="S5" s="7" t="n">
        <v>850</v>
      </c>
      <c r="T5" s="7" t="n">
        <v>720</v>
      </c>
      <c r="U5" s="7" t="n">
        <v>0</v>
      </c>
      <c r="V5" s="10">
        <f>IF('Angebote'!$A5="","",'Angebote'!$Q5+'Angebote'!$S5+'Angebote'!$T5-'Angebote'!$U5)</f>
        <v/>
      </c>
      <c r="W5" s="7" t="n">
        <v>1500</v>
      </c>
      <c r="X5" s="10">
        <f>IF('Angebote'!$A5="","",'Angebote'!$W5-'Angebote'!$N5)</f>
        <v/>
      </c>
      <c r="Y5" s="11">
        <f>IF('Angebote'!$A5="","",IF('Angebote'!$N5&lt;='Angebote'!$W5,"Budget eingehalten","Budget überschritten"))</f>
        <v/>
      </c>
      <c r="Z5" s="5" t="inlineStr">
        <is>
          <t>Forward-Angebot mit Sondertilgungsoption</t>
        </is>
      </c>
    </row>
    <row r="6">
      <c r="A6" s="4" t="inlineStr">
        <is>
          <t>AF-2026-002</t>
        </is>
      </c>
      <c r="B6" s="5" t="inlineStr">
        <is>
          <t>Sabine Müller</t>
        </is>
      </c>
      <c r="C6" s="5" t="inlineStr">
        <is>
          <t>Eigentumswohnung, 92 m²</t>
        </is>
      </c>
      <c r="D6" s="5" t="inlineStr">
        <is>
          <t>München</t>
        </is>
      </c>
      <c r="E6" s="5" t="inlineStr">
        <is>
          <t>Lindenallee 7</t>
        </is>
      </c>
      <c r="F6" s="5" t="inlineStr">
        <is>
          <t>HypoVereinsbank</t>
        </is>
      </c>
      <c r="G6" s="6" t="n">
        <v>46063</v>
      </c>
      <c r="H6" s="6" t="n">
        <v>46265</v>
      </c>
      <c r="I6" s="7" t="n">
        <v>395000</v>
      </c>
      <c r="J6" s="8" t="n">
        <v>3.42</v>
      </c>
      <c r="K6" s="8" t="n">
        <v>3.56</v>
      </c>
      <c r="L6" s="8" t="n">
        <v>2.75</v>
      </c>
      <c r="M6" s="9" t="n">
        <v>10</v>
      </c>
      <c r="N6" s="10">
        <f>IF('Angebote'!$A6="","",IFERROR(PMT('Angebote'!$J6/100/12,'Angebote'!$P6*12,-'Angebote'!$I6),0))</f>
        <v/>
      </c>
      <c r="O6" s="10">
        <f>IF('Angebote'!$A6="","",'Angebote'!$N6*12)</f>
        <v/>
      </c>
      <c r="P6" s="9" t="n">
        <v>25</v>
      </c>
      <c r="Q6" s="10">
        <f>IF('Angebote'!$A6="","",MAX(0,'Angebote'!$N6*'Angebote'!$P6*12-'Angebote'!$I6))</f>
        <v/>
      </c>
      <c r="R6" s="8" t="n">
        <v>5</v>
      </c>
      <c r="S6" s="7" t="n">
        <v>1200</v>
      </c>
      <c r="T6" s="7" t="n">
        <v>950</v>
      </c>
      <c r="U6" s="7" t="n">
        <v>0</v>
      </c>
      <c r="V6" s="10">
        <f>IF('Angebote'!$A6="","",'Angebote'!$Q6+'Angebote'!$S6+'Angebote'!$T6-'Angebote'!$U6)</f>
        <v/>
      </c>
      <c r="W6" s="7" t="n">
        <v>2250</v>
      </c>
      <c r="X6" s="10">
        <f>IF('Angebote'!$A6="","",'Angebote'!$W6-'Angebote'!$N6)</f>
        <v/>
      </c>
      <c r="Y6" s="11">
        <f>IF('Angebote'!$A6="","",IF('Angebote'!$N6&lt;='Angebote'!$W6,"Budget eingehalten","Budget überschritten"))</f>
        <v/>
      </c>
      <c r="Z6" s="5" t="inlineStr">
        <is>
          <t>Tilgungssatzwechsel nach fünf Jahren möglich</t>
        </is>
      </c>
    </row>
    <row r="7">
      <c r="A7" s="4" t="inlineStr">
        <is>
          <t>AF-2026-003</t>
        </is>
      </c>
      <c r="B7" s="5" t="inlineStr">
        <is>
          <t>Andreas Schneider</t>
        </is>
      </c>
      <c r="C7" s="5" t="inlineStr">
        <is>
          <t>Eigentumswohnung, 84 m²</t>
        </is>
      </c>
      <c r="D7" s="5" t="inlineStr">
        <is>
          <t>Hamburg</t>
        </is>
      </c>
      <c r="E7" s="5" t="inlineStr">
        <is>
          <t>Goethestraße 45</t>
        </is>
      </c>
      <c r="F7" s="5" t="inlineStr">
        <is>
          <t>Hamburger Sparkasse</t>
        </is>
      </c>
      <c r="G7" s="6" t="n">
        <v>46086</v>
      </c>
      <c r="H7" s="6" t="n">
        <v>46234</v>
      </c>
      <c r="I7" s="7" t="n">
        <v>312500</v>
      </c>
      <c r="J7" s="8" t="n">
        <v>3.25</v>
      </c>
      <c r="K7" s="8" t="n">
        <v>3.39</v>
      </c>
      <c r="L7" s="8" t="n">
        <v>3</v>
      </c>
      <c r="M7" s="9" t="n">
        <v>15</v>
      </c>
      <c r="N7" s="10">
        <f>IF('Angebote'!$A7="","",IFERROR(PMT('Angebote'!$J7/100/12,'Angebote'!$P7*12,-'Angebote'!$I7),0))</f>
        <v/>
      </c>
      <c r="O7" s="10">
        <f>IF('Angebote'!$A7="","",'Angebote'!$N7*12)</f>
        <v/>
      </c>
      <c r="P7" s="9" t="n">
        <v>23</v>
      </c>
      <c r="Q7" s="10">
        <f>IF('Angebote'!$A7="","",MAX(0,'Angebote'!$N7*'Angebote'!$P7*12-'Angebote'!$I7))</f>
        <v/>
      </c>
      <c r="R7" s="8" t="n">
        <v>5</v>
      </c>
      <c r="S7" s="7" t="n">
        <v>950</v>
      </c>
      <c r="T7" s="7" t="n">
        <v>680</v>
      </c>
      <c r="U7" s="7" t="n">
        <v>2500</v>
      </c>
      <c r="V7" s="10">
        <f>IF('Angebote'!$A7="","",'Angebote'!$Q7+'Angebote'!$S7+'Angebote'!$T7-'Angebote'!$U7)</f>
        <v/>
      </c>
      <c r="W7" s="7" t="n">
        <v>1850</v>
      </c>
      <c r="X7" s="10">
        <f>IF('Angebote'!$A7="","",'Angebote'!$W7-'Angebote'!$N7)</f>
        <v/>
      </c>
      <c r="Y7" s="11">
        <f>IF('Angebote'!$A7="","",IF('Angebote'!$N7&lt;='Angebote'!$W7,"Budget eingehalten","Budget überschritten"))</f>
        <v/>
      </c>
      <c r="Z7" s="5" t="inlineStr">
        <is>
          <t>Förderdarlehen teilweise anrechenbar</t>
        </is>
      </c>
    </row>
    <row r="8">
      <c r="A8" s="4" t="inlineStr">
        <is>
          <t>AF-2026-004</t>
        </is>
      </c>
      <c r="B8" s="5" t="inlineStr">
        <is>
          <t>Petra Wagner</t>
        </is>
      </c>
      <c r="C8" s="5" t="inlineStr">
        <is>
          <t>Eigentumswohnung, 68 m²</t>
        </is>
      </c>
      <c r="D8" s="5" t="inlineStr">
        <is>
          <t>Köln</t>
        </is>
      </c>
      <c r="E8" s="5" t="inlineStr">
        <is>
          <t>Rosenweg 18</t>
        </is>
      </c>
      <c r="F8" s="5" t="inlineStr">
        <is>
          <t>Kreissparkasse Köln</t>
        </is>
      </c>
      <c r="G8" s="6" t="n">
        <v>46127</v>
      </c>
      <c r="H8" s="6" t="n">
        <v>46203</v>
      </c>
      <c r="I8" s="7" t="n">
        <v>186750</v>
      </c>
      <c r="J8" s="8" t="n">
        <v>3.05</v>
      </c>
      <c r="K8" s="8" t="n">
        <v>3.16</v>
      </c>
      <c r="L8" s="8" t="n">
        <v>3.5</v>
      </c>
      <c r="M8" s="9" t="n">
        <v>10</v>
      </c>
      <c r="N8" s="10">
        <f>IF('Angebote'!$A8="","",IFERROR(PMT('Angebote'!$J8/100/12,'Angebote'!$P8*12,-'Angebote'!$I8),0))</f>
        <v/>
      </c>
      <c r="O8" s="10">
        <f>IF('Angebote'!$A8="","",'Angebote'!$N8*12)</f>
        <v/>
      </c>
      <c r="P8" s="9" t="n">
        <v>18</v>
      </c>
      <c r="Q8" s="10">
        <f>IF('Angebote'!$A8="","",MAX(0,'Angebote'!$N8*'Angebote'!$P8*12-'Angebote'!$I8))</f>
        <v/>
      </c>
      <c r="R8" s="8" t="n">
        <v>5</v>
      </c>
      <c r="S8" s="7" t="n">
        <v>600</v>
      </c>
      <c r="T8" s="7" t="n">
        <v>540</v>
      </c>
      <c r="U8" s="7" t="n">
        <v>0</v>
      </c>
      <c r="V8" s="10">
        <f>IF('Angebote'!$A8="","",'Angebote'!$Q8+'Angebote'!$S8+'Angebote'!$T8-'Angebote'!$U8)</f>
        <v/>
      </c>
      <c r="W8" s="7" t="n">
        <v>1250</v>
      </c>
      <c r="X8" s="10">
        <f>IF('Angebote'!$A8="","",'Angebote'!$W8-'Angebote'!$N8)</f>
        <v/>
      </c>
      <c r="Y8" s="11">
        <f>IF('Angebote'!$A8="","",IF('Angebote'!$N8&lt;='Angebote'!$W8,"Budget eingehalten","Budget überschritten"))</f>
        <v/>
      </c>
      <c r="Z8" s="5" t="inlineStr">
        <is>
          <t>Kurze Restlaufzeit, hohe Tilgung vorgesehen</t>
        </is>
      </c>
    </row>
    <row r="9">
      <c r="A9" s="4" t="inlineStr">
        <is>
          <t>AF-2026-005</t>
        </is>
      </c>
      <c r="B9" s="5" t="inlineStr">
        <is>
          <t>Michael Hoffmann</t>
        </is>
      </c>
      <c r="C9" s="5" t="inlineStr">
        <is>
          <t>Mehrfamilienhausanteil, 95 m²</t>
        </is>
      </c>
      <c r="D9" s="5" t="inlineStr">
        <is>
          <t>Frankfurt am Main</t>
        </is>
      </c>
      <c r="E9" s="5" t="inlineStr">
        <is>
          <t>Gartenstraße 23</t>
        </is>
      </c>
      <c r="F9" s="5" t="inlineStr">
        <is>
          <t>Taunus Sparkasse</t>
        </is>
      </c>
      <c r="G9" s="6" t="n">
        <v>46154</v>
      </c>
      <c r="H9" s="6" t="n">
        <v>46280</v>
      </c>
      <c r="I9" s="7" t="n">
        <v>427000</v>
      </c>
      <c r="J9" s="8" t="n">
        <v>4.1</v>
      </c>
      <c r="K9" s="8" t="n">
        <v>4.25</v>
      </c>
      <c r="L9" s="8" t="n">
        <v>2.25</v>
      </c>
      <c r="M9" s="9" t="n">
        <v>15</v>
      </c>
      <c r="N9" s="10">
        <f>IF('Angebote'!$A9="","",IFERROR(PMT('Angebote'!$J9/100/12,'Angebote'!$P9*12,-'Angebote'!$I9),0))</f>
        <v/>
      </c>
      <c r="O9" s="10">
        <f>IF('Angebote'!$A9="","",'Angebote'!$N9*12)</f>
        <v/>
      </c>
      <c r="P9" s="9" t="n">
        <v>27</v>
      </c>
      <c r="Q9" s="10">
        <f>IF('Angebote'!$A9="","",MAX(0,'Angebote'!$N9*'Angebote'!$P9*12-'Angebote'!$I9))</f>
        <v/>
      </c>
      <c r="R9" s="8" t="n">
        <v>5</v>
      </c>
      <c r="S9" s="7" t="n">
        <v>1450</v>
      </c>
      <c r="T9" s="7" t="n">
        <v>1100</v>
      </c>
      <c r="U9" s="7" t="n">
        <v>0</v>
      </c>
      <c r="V9" s="10">
        <f>IF('Angebote'!$A9="","",'Angebote'!$Q9+'Angebote'!$S9+'Angebote'!$T9-'Angebote'!$U9)</f>
        <v/>
      </c>
      <c r="W9" s="7" t="n">
        <v>2200</v>
      </c>
      <c r="X9" s="10">
        <f>IF('Angebote'!$A9="","",'Angebote'!$W9-'Angebote'!$N9)</f>
        <v/>
      </c>
      <c r="Y9" s="11">
        <f>IF('Angebote'!$A9="","",IF('Angebote'!$N9&lt;='Angebote'!$W9,"Budget eingehalten","Budget überschritten"))</f>
        <v/>
      </c>
      <c r="Z9" s="5" t="inlineStr">
        <is>
          <t>Vermietete Einheit, Cashflow besonders prüfen</t>
        </is>
      </c>
    </row>
    <row r="10">
      <c r="A10" s="4" t="inlineStr">
        <is>
          <t>AF-2026-006</t>
        </is>
      </c>
      <c r="B10" s="5" t="inlineStr">
        <is>
          <t>Julia Richter</t>
        </is>
      </c>
      <c r="C10" s="5" t="inlineStr">
        <is>
          <t>Eigentumswohnung, 81 m²</t>
        </is>
      </c>
      <c r="D10" s="5" t="inlineStr">
        <is>
          <t>Stuttgart</t>
        </is>
      </c>
      <c r="E10" s="5" t="inlineStr">
        <is>
          <t>Bahnhofstraße 9</t>
        </is>
      </c>
      <c r="F10" s="5" t="inlineStr">
        <is>
          <t>BW-Bank</t>
        </is>
      </c>
      <c r="G10" s="6" t="n">
        <v>46181</v>
      </c>
      <c r="H10" s="6" t="n">
        <v>46249</v>
      </c>
      <c r="I10" s="7" t="n">
        <v>289400</v>
      </c>
      <c r="J10" s="8" t="n">
        <v>3.58</v>
      </c>
      <c r="K10" s="8" t="n">
        <v>3.71</v>
      </c>
      <c r="L10" s="8" t="n">
        <v>2.75</v>
      </c>
      <c r="M10" s="9" t="n">
        <v>12</v>
      </c>
      <c r="N10" s="10">
        <f>IF('Angebote'!$A10="","",IFERROR(PMT('Angebote'!$J10/100/12,'Angebote'!$P10*12,-'Angebote'!$I10),0))</f>
        <v/>
      </c>
      <c r="O10" s="10">
        <f>IF('Angebote'!$A10="","",'Angebote'!$N10*12)</f>
        <v/>
      </c>
      <c r="P10" s="9" t="n">
        <v>24</v>
      </c>
      <c r="Q10" s="10">
        <f>IF('Angebote'!$A10="","",MAX(0,'Angebote'!$N10*'Angebote'!$P10*12-'Angebote'!$I10))</f>
        <v/>
      </c>
      <c r="R10" s="8" t="n">
        <v>5</v>
      </c>
      <c r="S10" s="7" t="n">
        <v>980</v>
      </c>
      <c r="T10" s="7" t="n">
        <v>760</v>
      </c>
      <c r="U10" s="7" t="n">
        <v>1000</v>
      </c>
      <c r="V10" s="10">
        <f>IF('Angebote'!$A10="","",'Angebote'!$Q10+'Angebote'!$S10+'Angebote'!$T10-'Angebote'!$U10)</f>
        <v/>
      </c>
      <c r="W10" s="7" t="n">
        <v>1700</v>
      </c>
      <c r="X10" s="10">
        <f>IF('Angebote'!$A10="","",'Angebote'!$W10-'Angebote'!$N10)</f>
        <v/>
      </c>
      <c r="Y10" s="11">
        <f>IF('Angebote'!$A10="","",IF('Angebote'!$N10&lt;='Angebote'!$W10,"Budget eingehalten","Budget überschritten"))</f>
        <v/>
      </c>
      <c r="Z10" s="5" t="inlineStr">
        <is>
          <t>Zinsrabatt bei Gehaltskonto berücksichtigt</t>
        </is>
      </c>
    </row>
    <row r="11">
      <c r="A11" s="4" t="inlineStr">
        <is>
          <t>AF-2026-007</t>
        </is>
      </c>
      <c r="B11" s="5" t="inlineStr">
        <is>
          <t>Stefan Weber</t>
        </is>
      </c>
      <c r="C11" s="5" t="inlineStr">
        <is>
          <t>Eigentumswohnung, 74 m²</t>
        </is>
      </c>
      <c r="D11" s="5" t="inlineStr">
        <is>
          <t>Düsseldorf</t>
        </is>
      </c>
      <c r="E11" s="5" t="inlineStr">
        <is>
          <t>Schillerstraße 31</t>
        </is>
      </c>
      <c r="F11" s="5" t="inlineStr">
        <is>
          <t>NRW.BANK-Partnerbank</t>
        </is>
      </c>
      <c r="G11" s="6" t="n">
        <v>46206</v>
      </c>
      <c r="H11" s="6" t="n">
        <v>46218</v>
      </c>
      <c r="I11" s="7" t="n">
        <v>221800</v>
      </c>
      <c r="J11" s="8" t="n">
        <v>3.36</v>
      </c>
      <c r="K11" s="8" t="n">
        <v>3.49</v>
      </c>
      <c r="L11" s="8" t="n">
        <v>3</v>
      </c>
      <c r="M11" s="9" t="n">
        <v>10</v>
      </c>
      <c r="N11" s="10">
        <f>IF('Angebote'!$A11="","",IFERROR(PMT('Angebote'!$J11/100/12,'Angebote'!$P11*12,-'Angebote'!$I11),0))</f>
        <v/>
      </c>
      <c r="O11" s="10">
        <f>IF('Angebote'!$A11="","",'Angebote'!$N11*12)</f>
        <v/>
      </c>
      <c r="P11" s="9" t="n">
        <v>20</v>
      </c>
      <c r="Q11" s="10">
        <f>IF('Angebote'!$A11="","",MAX(0,'Angebote'!$N11*'Angebote'!$P11*12-'Angebote'!$I11))</f>
        <v/>
      </c>
      <c r="R11" s="8" t="n">
        <v>5</v>
      </c>
      <c r="S11" s="7" t="n">
        <v>760</v>
      </c>
      <c r="T11" s="7" t="n">
        <v>620</v>
      </c>
      <c r="U11" s="7" t="n">
        <v>1800</v>
      </c>
      <c r="V11" s="10">
        <f>IF('Angebote'!$A11="","",'Angebote'!$Q11+'Angebote'!$S11+'Angebote'!$T11-'Angebote'!$U11)</f>
        <v/>
      </c>
      <c r="W11" s="7" t="n">
        <v>1450</v>
      </c>
      <c r="X11" s="10">
        <f>IF('Angebote'!$A11="","",'Angebote'!$W11-'Angebote'!$N11)</f>
        <v/>
      </c>
      <c r="Y11" s="11">
        <f>IF('Angebote'!$A11="","",IF('Angebote'!$N11&lt;='Angebote'!$W11,"Budget eingehalten","Budget überschritten"))</f>
        <v/>
      </c>
      <c r="Z11" s="5" t="inlineStr">
        <is>
          <t>Kombination mit regionalem Förderprogramm</t>
        </is>
      </c>
    </row>
    <row r="12">
      <c r="A12" s="4" t="inlineStr">
        <is>
          <t>AF-2026-008</t>
        </is>
      </c>
      <c r="B12" s="5" t="inlineStr">
        <is>
          <t>Claudia Fischer</t>
        </is>
      </c>
      <c r="C12" s="5" t="inlineStr">
        <is>
          <t>Eigentumswohnung, 63 m²</t>
        </is>
      </c>
      <c r="D12" s="5" t="inlineStr">
        <is>
          <t>Leipzig</t>
        </is>
      </c>
      <c r="E12" s="5" t="inlineStr">
        <is>
          <t>Karl-Liebknecht-Straße 66</t>
        </is>
      </c>
      <c r="F12" s="5" t="inlineStr">
        <is>
          <t>Sparkasse Leipzig</t>
        </is>
      </c>
      <c r="G12" s="6" t="n">
        <v>46251</v>
      </c>
      <c r="H12" s="6" t="n">
        <v>46266</v>
      </c>
      <c r="I12" s="7" t="n">
        <v>164900</v>
      </c>
      <c r="J12" s="8" t="n">
        <v>3.22</v>
      </c>
      <c r="K12" s="8" t="n">
        <v>3.35</v>
      </c>
      <c r="L12" s="8" t="n">
        <v>3.25</v>
      </c>
      <c r="M12" s="9" t="n">
        <v>10</v>
      </c>
      <c r="N12" s="10">
        <f>IF('Angebote'!$A12="","",IFERROR(PMT('Angebote'!$J12/100/12,'Angebote'!$P12*12,-'Angebote'!$I12),0))</f>
        <v/>
      </c>
      <c r="O12" s="10">
        <f>IF('Angebote'!$A12="","",'Angebote'!$N12*12)</f>
        <v/>
      </c>
      <c r="P12" s="9" t="n">
        <v>17</v>
      </c>
      <c r="Q12" s="10">
        <f>IF('Angebote'!$A12="","",MAX(0,'Angebote'!$N12*'Angebote'!$P12*12-'Angebote'!$I12))</f>
        <v/>
      </c>
      <c r="R12" s="8" t="n">
        <v>5</v>
      </c>
      <c r="S12" s="7" t="n">
        <v>540</v>
      </c>
      <c r="T12" s="7" t="n">
        <v>480</v>
      </c>
      <c r="U12" s="7" t="n">
        <v>1200</v>
      </c>
      <c r="V12" s="10">
        <f>IF('Angebote'!$A12="","",'Angebote'!$Q12+'Angebote'!$S12+'Angebote'!$T12-'Angebote'!$U12)</f>
        <v/>
      </c>
      <c r="W12" s="7" t="n">
        <v>1150</v>
      </c>
      <c r="X12" s="10">
        <f>IF('Angebote'!$A12="","",'Angebote'!$W12-'Angebote'!$N12)</f>
        <v/>
      </c>
      <c r="Y12" s="11">
        <f>IF('Angebote'!$A12="","",IF('Angebote'!$N12&lt;='Angebote'!$W12,"Budget eingehalten","Budget überschritten"))</f>
        <v/>
      </c>
      <c r="Z12" s="5" t="inlineStr">
        <is>
          <t>Sondertilgung aus Rücklagen geplant</t>
        </is>
      </c>
    </row>
    <row r="13">
      <c r="A13" s="4" t="inlineStr">
        <is>
          <t>AF-2026-009</t>
        </is>
      </c>
      <c r="B13" s="5" t="inlineStr">
        <is>
          <t>Markus Bauer</t>
        </is>
      </c>
      <c r="C13" s="5" t="inlineStr">
        <is>
          <t>Eigentumswohnung, 71 m²</t>
        </is>
      </c>
      <c r="D13" s="5" t="inlineStr">
        <is>
          <t>Dresden</t>
        </is>
      </c>
      <c r="E13" s="5" t="inlineStr">
        <is>
          <t>Am Elbufer 14</t>
        </is>
      </c>
      <c r="F13" s="5" t="inlineStr">
        <is>
          <t>Ostsächsische Sparkasse</t>
        </is>
      </c>
      <c r="G13" s="6" t="n">
        <v>46275</v>
      </c>
      <c r="H13" s="6" t="n">
        <v>46295</v>
      </c>
      <c r="I13" s="7" t="n">
        <v>198600</v>
      </c>
      <c r="J13" s="8" t="n">
        <v>3.74</v>
      </c>
      <c r="K13" s="8" t="n">
        <v>3.88</v>
      </c>
      <c r="L13" s="8" t="n">
        <v>2.5</v>
      </c>
      <c r="M13" s="9" t="n">
        <v>12</v>
      </c>
      <c r="N13" s="10">
        <f>IF('Angebote'!$A13="","",IFERROR(PMT('Angebote'!$J13/100/12,'Angebote'!$P13*12,-'Angebote'!$I13),0))</f>
        <v/>
      </c>
      <c r="O13" s="10">
        <f>IF('Angebote'!$A13="","",'Angebote'!$N13*12)</f>
        <v/>
      </c>
      <c r="P13" s="9" t="n">
        <v>21</v>
      </c>
      <c r="Q13" s="10">
        <f>IF('Angebote'!$A13="","",MAX(0,'Angebote'!$N13*'Angebote'!$P13*12-'Angebote'!$I13))</f>
        <v/>
      </c>
      <c r="R13" s="8" t="n">
        <v>5</v>
      </c>
      <c r="S13" s="7" t="n">
        <v>710</v>
      </c>
      <c r="T13" s="7" t="n">
        <v>560</v>
      </c>
      <c r="U13" s="7" t="n">
        <v>0</v>
      </c>
      <c r="V13" s="10">
        <f>IF('Angebote'!$A13="","",'Angebote'!$Q13+'Angebote'!$S13+'Angebote'!$T13-'Angebote'!$U13)</f>
        <v/>
      </c>
      <c r="W13" s="7" t="n">
        <v>1350</v>
      </c>
      <c r="X13" s="10">
        <f>IF('Angebote'!$A13="","",'Angebote'!$W13-'Angebote'!$N13)</f>
        <v/>
      </c>
      <c r="Y13" s="11">
        <f>IF('Angebote'!$A13="","",IF('Angebote'!$N13&lt;='Angebote'!$W13,"Budget eingehalten","Budget überschritten"))</f>
        <v/>
      </c>
      <c r="Z13" s="5" t="inlineStr">
        <is>
          <t>Angebot inklusive Grundschuldabtretung prüfen</t>
        </is>
      </c>
    </row>
    <row r="14">
      <c r="A14" s="4" t="n"/>
      <c r="B14" s="5" t="n"/>
      <c r="C14" s="5" t="n"/>
      <c r="D14" s="5" t="n"/>
      <c r="E14" s="5" t="n"/>
      <c r="F14" s="5" t="n"/>
      <c r="G14" s="6" t="n"/>
      <c r="H14" s="6" t="n"/>
      <c r="I14" s="7" t="n"/>
      <c r="J14" s="8" t="n"/>
      <c r="K14" s="8" t="n"/>
      <c r="L14" s="8" t="n"/>
      <c r="M14" s="9" t="n"/>
      <c r="N14" s="10">
        <f>IF('Angebote'!$A14="","",IFERROR(PMT('Angebote'!$J14/100/12,'Angebote'!$P14*12,-'Angebote'!$I14),0))</f>
        <v/>
      </c>
      <c r="O14" s="10">
        <f>IF('Angebote'!$A14="","",'Angebote'!$N14*12)</f>
        <v/>
      </c>
      <c r="P14" s="9" t="n"/>
      <c r="Q14" s="10">
        <f>IF('Angebote'!$A14="","",MAX(0,'Angebote'!$N14*'Angebote'!$P14*12-'Angebote'!$I14))</f>
        <v/>
      </c>
      <c r="R14" s="8" t="n"/>
      <c r="S14" s="7" t="n"/>
      <c r="T14" s="7" t="n"/>
      <c r="U14" s="7" t="n"/>
      <c r="V14" s="10">
        <f>IF('Angebote'!$A14="","",'Angebote'!$Q14+'Angebote'!$S14+'Angebote'!$T14-'Angebote'!$U14)</f>
        <v/>
      </c>
      <c r="W14" s="7" t="n"/>
      <c r="X14" s="10">
        <f>IF('Angebote'!$A14="","",'Angebote'!$W14-'Angebote'!$N14)</f>
        <v/>
      </c>
      <c r="Y14" s="11">
        <f>IF('Angebote'!$A14="","",IF('Angebote'!$N14&lt;='Angebote'!$W14,"Budget eingehalten","Budget überschritten"))</f>
        <v/>
      </c>
      <c r="Z14" s="5" t="n"/>
    </row>
    <row r="15">
      <c r="A15" s="4" t="n"/>
      <c r="B15" s="5" t="n"/>
      <c r="C15" s="5" t="n"/>
      <c r="D15" s="5" t="n"/>
      <c r="E15" s="5" t="n"/>
      <c r="F15" s="5" t="n"/>
      <c r="G15" s="6" t="n"/>
      <c r="H15" s="6" t="n"/>
      <c r="I15" s="7" t="n"/>
      <c r="J15" s="8" t="n"/>
      <c r="K15" s="8" t="n"/>
      <c r="L15" s="8" t="n"/>
      <c r="M15" s="9" t="n"/>
      <c r="N15" s="10">
        <f>IF('Angebote'!$A15="","",IFERROR(PMT('Angebote'!$J15/100/12,'Angebote'!$P15*12,-'Angebote'!$I15),0))</f>
        <v/>
      </c>
      <c r="O15" s="10">
        <f>IF('Angebote'!$A15="","",'Angebote'!$N15*12)</f>
        <v/>
      </c>
      <c r="P15" s="9" t="n"/>
      <c r="Q15" s="10">
        <f>IF('Angebote'!$A15="","",MAX(0,'Angebote'!$N15*'Angebote'!$P15*12-'Angebote'!$I15))</f>
        <v/>
      </c>
      <c r="R15" s="8" t="n"/>
      <c r="S15" s="7" t="n"/>
      <c r="T15" s="7" t="n"/>
      <c r="U15" s="7" t="n"/>
      <c r="V15" s="10">
        <f>IF('Angebote'!$A15="","",'Angebote'!$Q15+'Angebote'!$S15+'Angebote'!$T15-'Angebote'!$U15)</f>
        <v/>
      </c>
      <c r="W15" s="7" t="n"/>
      <c r="X15" s="10">
        <f>IF('Angebote'!$A15="","",'Angebote'!$W15-'Angebote'!$N15)</f>
        <v/>
      </c>
      <c r="Y15" s="11">
        <f>IF('Angebote'!$A15="","",IF('Angebote'!$N15&lt;='Angebote'!$W15,"Budget eingehalten","Budget überschritten"))</f>
        <v/>
      </c>
      <c r="Z15" s="5" t="n"/>
    </row>
    <row r="16">
      <c r="A16" s="4" t="n"/>
      <c r="B16" s="5" t="n"/>
      <c r="C16" s="5" t="n"/>
      <c r="D16" s="5" t="n"/>
      <c r="E16" s="5" t="n"/>
      <c r="F16" s="5" t="n"/>
      <c r="G16" s="6" t="n"/>
      <c r="H16" s="6" t="n"/>
      <c r="I16" s="7" t="n"/>
      <c r="J16" s="8" t="n"/>
      <c r="K16" s="8" t="n"/>
      <c r="L16" s="8" t="n"/>
      <c r="M16" s="9" t="n"/>
      <c r="N16" s="10">
        <f>IF('Angebote'!$A16="","",IFERROR(PMT('Angebote'!$J16/100/12,'Angebote'!$P16*12,-'Angebote'!$I16),0))</f>
        <v/>
      </c>
      <c r="O16" s="10">
        <f>IF('Angebote'!$A16="","",'Angebote'!$N16*12)</f>
        <v/>
      </c>
      <c r="P16" s="9" t="n"/>
      <c r="Q16" s="10">
        <f>IF('Angebote'!$A16="","",MAX(0,'Angebote'!$N16*'Angebote'!$P16*12-'Angebote'!$I16))</f>
        <v/>
      </c>
      <c r="R16" s="8" t="n"/>
      <c r="S16" s="7" t="n"/>
      <c r="T16" s="7" t="n"/>
      <c r="U16" s="7" t="n"/>
      <c r="V16" s="10">
        <f>IF('Angebote'!$A16="","",'Angebote'!$Q16+'Angebote'!$S16+'Angebote'!$T16-'Angebote'!$U16)</f>
        <v/>
      </c>
      <c r="W16" s="7" t="n"/>
      <c r="X16" s="10">
        <f>IF('Angebote'!$A16="","",'Angebote'!$W16-'Angebote'!$N16)</f>
        <v/>
      </c>
      <c r="Y16" s="11">
        <f>IF('Angebote'!$A16="","",IF('Angebote'!$N16&lt;='Angebote'!$W16,"Budget eingehalten","Budget überschritten"))</f>
        <v/>
      </c>
      <c r="Z16" s="5" t="n"/>
    </row>
    <row r="17">
      <c r="A17" s="4" t="n"/>
      <c r="B17" s="5" t="n"/>
      <c r="C17" s="5" t="n"/>
      <c r="D17" s="5" t="n"/>
      <c r="E17" s="5" t="n"/>
      <c r="F17" s="5" t="n"/>
      <c r="G17" s="6" t="n"/>
      <c r="H17" s="6" t="n"/>
      <c r="I17" s="7" t="n"/>
      <c r="J17" s="8" t="n"/>
      <c r="K17" s="8" t="n"/>
      <c r="L17" s="8" t="n"/>
      <c r="M17" s="9" t="n"/>
      <c r="N17" s="10">
        <f>IF('Angebote'!$A17="","",IFERROR(PMT('Angebote'!$J17/100/12,'Angebote'!$P17*12,-'Angebote'!$I17),0))</f>
        <v/>
      </c>
      <c r="O17" s="10">
        <f>IF('Angebote'!$A17="","",'Angebote'!$N17*12)</f>
        <v/>
      </c>
      <c r="P17" s="9" t="n"/>
      <c r="Q17" s="10">
        <f>IF('Angebote'!$A17="","",MAX(0,'Angebote'!$N17*'Angebote'!$P17*12-'Angebote'!$I17))</f>
        <v/>
      </c>
      <c r="R17" s="8" t="n"/>
      <c r="S17" s="7" t="n"/>
      <c r="T17" s="7" t="n"/>
      <c r="U17" s="7" t="n"/>
      <c r="V17" s="10">
        <f>IF('Angebote'!$A17="","",'Angebote'!$Q17+'Angebote'!$S17+'Angebote'!$T17-'Angebote'!$U17)</f>
        <v/>
      </c>
      <c r="W17" s="7" t="n"/>
      <c r="X17" s="10">
        <f>IF('Angebote'!$A17="","",'Angebote'!$W17-'Angebote'!$N17)</f>
        <v/>
      </c>
      <c r="Y17" s="11">
        <f>IF('Angebote'!$A17="","",IF('Angebote'!$N17&lt;='Angebote'!$W17,"Budget eingehalten","Budget überschritten"))</f>
        <v/>
      </c>
      <c r="Z17" s="5" t="n"/>
    </row>
    <row r="18">
      <c r="A18" s="4" t="n"/>
      <c r="B18" s="5" t="n"/>
      <c r="C18" s="5" t="n"/>
      <c r="D18" s="5" t="n"/>
      <c r="E18" s="5" t="n"/>
      <c r="F18" s="5" t="n"/>
      <c r="G18" s="6" t="n"/>
      <c r="H18" s="6" t="n"/>
      <c r="I18" s="7" t="n"/>
      <c r="J18" s="8" t="n"/>
      <c r="K18" s="8" t="n"/>
      <c r="L18" s="8" t="n"/>
      <c r="M18" s="9" t="n"/>
      <c r="N18" s="10">
        <f>IF('Angebote'!$A18="","",IFERROR(PMT('Angebote'!$J18/100/12,'Angebote'!$P18*12,-'Angebote'!$I18),0))</f>
        <v/>
      </c>
      <c r="O18" s="10">
        <f>IF('Angebote'!$A18="","",'Angebote'!$N18*12)</f>
        <v/>
      </c>
      <c r="P18" s="9" t="n"/>
      <c r="Q18" s="10">
        <f>IF('Angebote'!$A18="","",MAX(0,'Angebote'!$N18*'Angebote'!$P18*12-'Angebote'!$I18))</f>
        <v/>
      </c>
      <c r="R18" s="8" t="n"/>
      <c r="S18" s="7" t="n"/>
      <c r="T18" s="7" t="n"/>
      <c r="U18" s="7" t="n"/>
      <c r="V18" s="10">
        <f>IF('Angebote'!$A18="","",'Angebote'!$Q18+'Angebote'!$S18+'Angebote'!$T18-'Angebote'!$U18)</f>
        <v/>
      </c>
      <c r="W18" s="7" t="n"/>
      <c r="X18" s="10">
        <f>IF('Angebote'!$A18="","",'Angebote'!$W18-'Angebote'!$N18)</f>
        <v/>
      </c>
      <c r="Y18" s="11">
        <f>IF('Angebote'!$A18="","",IF('Angebote'!$N18&lt;='Angebote'!$W18,"Budget eingehalten","Budget überschritten"))</f>
        <v/>
      </c>
      <c r="Z18" s="5" t="n"/>
    </row>
    <row r="19">
      <c r="A19" s="4" t="n"/>
      <c r="B19" s="5" t="n"/>
      <c r="C19" s="5" t="n"/>
      <c r="D19" s="5" t="n"/>
      <c r="E19" s="5" t="n"/>
      <c r="F19" s="5" t="n"/>
      <c r="G19" s="6" t="n"/>
      <c r="H19" s="6" t="n"/>
      <c r="I19" s="7" t="n"/>
      <c r="J19" s="8" t="n"/>
      <c r="K19" s="8" t="n"/>
      <c r="L19" s="8" t="n"/>
      <c r="M19" s="9" t="n"/>
      <c r="N19" s="10">
        <f>IF('Angebote'!$A19="","",IFERROR(PMT('Angebote'!$J19/100/12,'Angebote'!$P19*12,-'Angebote'!$I19),0))</f>
        <v/>
      </c>
      <c r="O19" s="10">
        <f>IF('Angebote'!$A19="","",'Angebote'!$N19*12)</f>
        <v/>
      </c>
      <c r="P19" s="9" t="n"/>
      <c r="Q19" s="10">
        <f>IF('Angebote'!$A19="","",MAX(0,'Angebote'!$N19*'Angebote'!$P19*12-'Angebote'!$I19))</f>
        <v/>
      </c>
      <c r="R19" s="8" t="n"/>
      <c r="S19" s="7" t="n"/>
      <c r="T19" s="7" t="n"/>
      <c r="U19" s="7" t="n"/>
      <c r="V19" s="10">
        <f>IF('Angebote'!$A19="","",'Angebote'!$Q19+'Angebote'!$S19+'Angebote'!$T19-'Angebote'!$U19)</f>
        <v/>
      </c>
      <c r="W19" s="7" t="n"/>
      <c r="X19" s="10">
        <f>IF('Angebote'!$A19="","",'Angebote'!$W19-'Angebote'!$N19)</f>
        <v/>
      </c>
      <c r="Y19" s="11">
        <f>IF('Angebote'!$A19="","",IF('Angebote'!$N19&lt;='Angebote'!$W19,"Budget eingehalten","Budget überschritten"))</f>
        <v/>
      </c>
      <c r="Z19" s="5" t="n"/>
    </row>
    <row r="20">
      <c r="A20" s="4" t="n"/>
      <c r="B20" s="5" t="n"/>
      <c r="C20" s="5" t="n"/>
      <c r="D20" s="5" t="n"/>
      <c r="E20" s="5" t="n"/>
      <c r="F20" s="5" t="n"/>
      <c r="G20" s="6" t="n"/>
      <c r="H20" s="6" t="n"/>
      <c r="I20" s="7" t="n"/>
      <c r="J20" s="8" t="n"/>
      <c r="K20" s="8" t="n"/>
      <c r="L20" s="8" t="n"/>
      <c r="M20" s="9" t="n"/>
      <c r="N20" s="10">
        <f>IF('Angebote'!$A20="","",IFERROR(PMT('Angebote'!$J20/100/12,'Angebote'!$P20*12,-'Angebote'!$I20),0))</f>
        <v/>
      </c>
      <c r="O20" s="10">
        <f>IF('Angebote'!$A20="","",'Angebote'!$N20*12)</f>
        <v/>
      </c>
      <c r="P20" s="9" t="n"/>
      <c r="Q20" s="10">
        <f>IF('Angebote'!$A20="","",MAX(0,'Angebote'!$N20*'Angebote'!$P20*12-'Angebote'!$I20))</f>
        <v/>
      </c>
      <c r="R20" s="8" t="n"/>
      <c r="S20" s="7" t="n"/>
      <c r="T20" s="7" t="n"/>
      <c r="U20" s="7" t="n"/>
      <c r="V20" s="10">
        <f>IF('Angebote'!$A20="","",'Angebote'!$Q20+'Angebote'!$S20+'Angebote'!$T20-'Angebote'!$U20)</f>
        <v/>
      </c>
      <c r="W20" s="7" t="n"/>
      <c r="X20" s="10">
        <f>IF('Angebote'!$A20="","",'Angebote'!$W20-'Angebote'!$N20)</f>
        <v/>
      </c>
      <c r="Y20" s="11">
        <f>IF('Angebote'!$A20="","",IF('Angebote'!$N20&lt;='Angebote'!$W20,"Budget eingehalten","Budget überschritten"))</f>
        <v/>
      </c>
      <c r="Z20" s="5" t="n"/>
    </row>
    <row r="21">
      <c r="A21" s="4" t="n"/>
      <c r="B21" s="5" t="n"/>
      <c r="C21" s="5" t="n"/>
      <c r="D21" s="5" t="n"/>
      <c r="E21" s="5" t="n"/>
      <c r="F21" s="5" t="n"/>
      <c r="G21" s="6" t="n"/>
      <c r="H21" s="6" t="n"/>
      <c r="I21" s="7" t="n"/>
      <c r="J21" s="8" t="n"/>
      <c r="K21" s="8" t="n"/>
      <c r="L21" s="8" t="n"/>
      <c r="M21" s="9" t="n"/>
      <c r="N21" s="10">
        <f>IF('Angebote'!$A21="","",IFERROR(PMT('Angebote'!$J21/100/12,'Angebote'!$P21*12,-'Angebote'!$I21),0))</f>
        <v/>
      </c>
      <c r="O21" s="10">
        <f>IF('Angebote'!$A21="","",'Angebote'!$N21*12)</f>
        <v/>
      </c>
      <c r="P21" s="9" t="n"/>
      <c r="Q21" s="10">
        <f>IF('Angebote'!$A21="","",MAX(0,'Angebote'!$N21*'Angebote'!$P21*12-'Angebote'!$I21))</f>
        <v/>
      </c>
      <c r="R21" s="8" t="n"/>
      <c r="S21" s="7" t="n"/>
      <c r="T21" s="7" t="n"/>
      <c r="U21" s="7" t="n"/>
      <c r="V21" s="10">
        <f>IF('Angebote'!$A21="","",'Angebote'!$Q21+'Angebote'!$S21+'Angebote'!$T21-'Angebote'!$U21)</f>
        <v/>
      </c>
      <c r="W21" s="7" t="n"/>
      <c r="X21" s="10">
        <f>IF('Angebote'!$A21="","",'Angebote'!$W21-'Angebote'!$N21)</f>
        <v/>
      </c>
      <c r="Y21" s="11">
        <f>IF('Angebote'!$A21="","",IF('Angebote'!$N21&lt;='Angebote'!$W21,"Budget eingehalten","Budget überschritten"))</f>
        <v/>
      </c>
      <c r="Z21" s="5" t="n"/>
    </row>
    <row r="22">
      <c r="A22" s="4" t="n"/>
      <c r="B22" s="5" t="n"/>
      <c r="C22" s="5" t="n"/>
      <c r="D22" s="5" t="n"/>
      <c r="E22" s="5" t="n"/>
      <c r="F22" s="5" t="n"/>
      <c r="G22" s="6" t="n"/>
      <c r="H22" s="6" t="n"/>
      <c r="I22" s="7" t="n"/>
      <c r="J22" s="8" t="n"/>
      <c r="K22" s="8" t="n"/>
      <c r="L22" s="8" t="n"/>
      <c r="M22" s="9" t="n"/>
      <c r="N22" s="10">
        <f>IF('Angebote'!$A22="","",IFERROR(PMT('Angebote'!$J22/100/12,'Angebote'!$P22*12,-'Angebote'!$I22),0))</f>
        <v/>
      </c>
      <c r="O22" s="10">
        <f>IF('Angebote'!$A22="","",'Angebote'!$N22*12)</f>
        <v/>
      </c>
      <c r="P22" s="9" t="n"/>
      <c r="Q22" s="10">
        <f>IF('Angebote'!$A22="","",MAX(0,'Angebote'!$N22*'Angebote'!$P22*12-'Angebote'!$I22))</f>
        <v/>
      </c>
      <c r="R22" s="8" t="n"/>
      <c r="S22" s="7" t="n"/>
      <c r="T22" s="7" t="n"/>
      <c r="U22" s="7" t="n"/>
      <c r="V22" s="10">
        <f>IF('Angebote'!$A22="","",'Angebote'!$Q22+'Angebote'!$S22+'Angebote'!$T22-'Angebote'!$U22)</f>
        <v/>
      </c>
      <c r="W22" s="7" t="n"/>
      <c r="X22" s="10">
        <f>IF('Angebote'!$A22="","",'Angebote'!$W22-'Angebote'!$N22)</f>
        <v/>
      </c>
      <c r="Y22" s="11">
        <f>IF('Angebote'!$A22="","",IF('Angebote'!$N22&lt;='Angebote'!$W22,"Budget eingehalten","Budget überschritten"))</f>
        <v/>
      </c>
      <c r="Z22" s="5" t="n"/>
    </row>
    <row r="23">
      <c r="A23" s="4" t="n"/>
      <c r="B23" s="5" t="n"/>
      <c r="C23" s="5" t="n"/>
      <c r="D23" s="5" t="n"/>
      <c r="E23" s="5" t="n"/>
      <c r="F23" s="5" t="n"/>
      <c r="G23" s="6" t="n"/>
      <c r="H23" s="6" t="n"/>
      <c r="I23" s="7" t="n"/>
      <c r="J23" s="8" t="n"/>
      <c r="K23" s="8" t="n"/>
      <c r="L23" s="8" t="n"/>
      <c r="M23" s="9" t="n"/>
      <c r="N23" s="10">
        <f>IF('Angebote'!$A23="","",IFERROR(PMT('Angebote'!$J23/100/12,'Angebote'!$P23*12,-'Angebote'!$I23),0))</f>
        <v/>
      </c>
      <c r="O23" s="10">
        <f>IF('Angebote'!$A23="","",'Angebote'!$N23*12)</f>
        <v/>
      </c>
      <c r="P23" s="9" t="n"/>
      <c r="Q23" s="10">
        <f>IF('Angebote'!$A23="","",MAX(0,'Angebote'!$N23*'Angebote'!$P23*12-'Angebote'!$I23))</f>
        <v/>
      </c>
      <c r="R23" s="8" t="n"/>
      <c r="S23" s="7" t="n"/>
      <c r="T23" s="7" t="n"/>
      <c r="U23" s="7" t="n"/>
      <c r="V23" s="10">
        <f>IF('Angebote'!$A23="","",'Angebote'!$Q23+'Angebote'!$S23+'Angebote'!$T23-'Angebote'!$U23)</f>
        <v/>
      </c>
      <c r="W23" s="7" t="n"/>
      <c r="X23" s="10">
        <f>IF('Angebote'!$A23="","",'Angebote'!$W23-'Angebote'!$N23)</f>
        <v/>
      </c>
      <c r="Y23" s="11">
        <f>IF('Angebote'!$A23="","",IF('Angebote'!$N23&lt;='Angebote'!$W23,"Budget eingehalten","Budget überschritten"))</f>
        <v/>
      </c>
      <c r="Z23" s="5" t="n"/>
    </row>
    <row r="24">
      <c r="A24" s="4" t="n"/>
      <c r="B24" s="5" t="n"/>
      <c r="C24" s="5" t="n"/>
      <c r="D24" s="5" t="n"/>
      <c r="E24" s="5" t="n"/>
      <c r="F24" s="5" t="n"/>
      <c r="G24" s="6" t="n"/>
      <c r="H24" s="6" t="n"/>
      <c r="I24" s="7" t="n"/>
      <c r="J24" s="8" t="n"/>
      <c r="K24" s="8" t="n"/>
      <c r="L24" s="8" t="n"/>
      <c r="M24" s="9" t="n"/>
      <c r="N24" s="10">
        <f>IF('Angebote'!$A24="","",IFERROR(PMT('Angebote'!$J24/100/12,'Angebote'!$P24*12,-'Angebote'!$I24),0))</f>
        <v/>
      </c>
      <c r="O24" s="10">
        <f>IF('Angebote'!$A24="","",'Angebote'!$N24*12)</f>
        <v/>
      </c>
      <c r="P24" s="9" t="n"/>
      <c r="Q24" s="10">
        <f>IF('Angebote'!$A24="","",MAX(0,'Angebote'!$N24*'Angebote'!$P24*12-'Angebote'!$I24))</f>
        <v/>
      </c>
      <c r="R24" s="8" t="n"/>
      <c r="S24" s="7" t="n"/>
      <c r="T24" s="7" t="n"/>
      <c r="U24" s="7" t="n"/>
      <c r="V24" s="10">
        <f>IF('Angebote'!$A24="","",'Angebote'!$Q24+'Angebote'!$S24+'Angebote'!$T24-'Angebote'!$U24)</f>
        <v/>
      </c>
      <c r="W24" s="7" t="n"/>
      <c r="X24" s="10">
        <f>IF('Angebote'!$A24="","",'Angebote'!$W24-'Angebote'!$N24)</f>
        <v/>
      </c>
      <c r="Y24" s="11">
        <f>IF('Angebote'!$A24="","",IF('Angebote'!$N24&lt;='Angebote'!$W24,"Budget eingehalten","Budget überschritten"))</f>
        <v/>
      </c>
      <c r="Z24" s="5" t="n"/>
    </row>
    <row r="25">
      <c r="A25" s="4" t="n"/>
      <c r="B25" s="5" t="n"/>
      <c r="C25" s="5" t="n"/>
      <c r="D25" s="5" t="n"/>
      <c r="E25" s="5" t="n"/>
      <c r="F25" s="5" t="n"/>
      <c r="G25" s="6" t="n"/>
      <c r="H25" s="6" t="n"/>
      <c r="I25" s="7" t="n"/>
      <c r="J25" s="8" t="n"/>
      <c r="K25" s="8" t="n"/>
      <c r="L25" s="8" t="n"/>
      <c r="M25" s="9" t="n"/>
      <c r="N25" s="10">
        <f>IF('Angebote'!$A25="","",IFERROR(PMT('Angebote'!$J25/100/12,'Angebote'!$P25*12,-'Angebote'!$I25),0))</f>
        <v/>
      </c>
      <c r="O25" s="10">
        <f>IF('Angebote'!$A25="","",'Angebote'!$N25*12)</f>
        <v/>
      </c>
      <c r="P25" s="9" t="n"/>
      <c r="Q25" s="10">
        <f>IF('Angebote'!$A25="","",MAX(0,'Angebote'!$N25*'Angebote'!$P25*12-'Angebote'!$I25))</f>
        <v/>
      </c>
      <c r="R25" s="8" t="n"/>
      <c r="S25" s="7" t="n"/>
      <c r="T25" s="7" t="n"/>
      <c r="U25" s="7" t="n"/>
      <c r="V25" s="10">
        <f>IF('Angebote'!$A25="","",'Angebote'!$Q25+'Angebote'!$S25+'Angebote'!$T25-'Angebote'!$U25)</f>
        <v/>
      </c>
      <c r="W25" s="7" t="n"/>
      <c r="X25" s="10">
        <f>IF('Angebote'!$A25="","",'Angebote'!$W25-'Angebote'!$N25)</f>
        <v/>
      </c>
      <c r="Y25" s="11">
        <f>IF('Angebote'!$A25="","",IF('Angebote'!$N25&lt;='Angebote'!$W25,"Budget eingehalten","Budget überschritten"))</f>
        <v/>
      </c>
      <c r="Z25" s="5" t="n"/>
    </row>
    <row r="26">
      <c r="A26" s="4" t="n"/>
      <c r="B26" s="5" t="n"/>
      <c r="C26" s="5" t="n"/>
      <c r="D26" s="5" t="n"/>
      <c r="E26" s="5" t="n"/>
      <c r="F26" s="5" t="n"/>
      <c r="G26" s="6" t="n"/>
      <c r="H26" s="6" t="n"/>
      <c r="I26" s="7" t="n"/>
      <c r="J26" s="8" t="n"/>
      <c r="K26" s="8" t="n"/>
      <c r="L26" s="8" t="n"/>
      <c r="M26" s="9" t="n"/>
      <c r="N26" s="10">
        <f>IF('Angebote'!$A26="","",IFERROR(PMT('Angebote'!$J26/100/12,'Angebote'!$P26*12,-'Angebote'!$I26),0))</f>
        <v/>
      </c>
      <c r="O26" s="10">
        <f>IF('Angebote'!$A26="","",'Angebote'!$N26*12)</f>
        <v/>
      </c>
      <c r="P26" s="9" t="n"/>
      <c r="Q26" s="10">
        <f>IF('Angebote'!$A26="","",MAX(0,'Angebote'!$N26*'Angebote'!$P26*12-'Angebote'!$I26))</f>
        <v/>
      </c>
      <c r="R26" s="8" t="n"/>
      <c r="S26" s="7" t="n"/>
      <c r="T26" s="7" t="n"/>
      <c r="U26" s="7" t="n"/>
      <c r="V26" s="10">
        <f>IF('Angebote'!$A26="","",'Angebote'!$Q26+'Angebote'!$S26+'Angebote'!$T26-'Angebote'!$U26)</f>
        <v/>
      </c>
      <c r="W26" s="7" t="n"/>
      <c r="X26" s="10">
        <f>IF('Angebote'!$A26="","",'Angebote'!$W26-'Angebote'!$N26)</f>
        <v/>
      </c>
      <c r="Y26" s="11">
        <f>IF('Angebote'!$A26="","",IF('Angebote'!$N26&lt;='Angebote'!$W26,"Budget eingehalten","Budget überschritten"))</f>
        <v/>
      </c>
      <c r="Z26" s="5" t="n"/>
    </row>
    <row r="27">
      <c r="A27" s="4" t="n"/>
      <c r="B27" s="5" t="n"/>
      <c r="C27" s="5" t="n"/>
      <c r="D27" s="5" t="n"/>
      <c r="E27" s="5" t="n"/>
      <c r="F27" s="5" t="n"/>
      <c r="G27" s="6" t="n"/>
      <c r="H27" s="6" t="n"/>
      <c r="I27" s="7" t="n"/>
      <c r="J27" s="8" t="n"/>
      <c r="K27" s="8" t="n"/>
      <c r="L27" s="8" t="n"/>
      <c r="M27" s="9" t="n"/>
      <c r="N27" s="10">
        <f>IF('Angebote'!$A27="","",IFERROR(PMT('Angebote'!$J27/100/12,'Angebote'!$P27*12,-'Angebote'!$I27),0))</f>
        <v/>
      </c>
      <c r="O27" s="10">
        <f>IF('Angebote'!$A27="","",'Angebote'!$N27*12)</f>
        <v/>
      </c>
      <c r="P27" s="9" t="n"/>
      <c r="Q27" s="10">
        <f>IF('Angebote'!$A27="","",MAX(0,'Angebote'!$N27*'Angebote'!$P27*12-'Angebote'!$I27))</f>
        <v/>
      </c>
      <c r="R27" s="8" t="n"/>
      <c r="S27" s="7" t="n"/>
      <c r="T27" s="7" t="n"/>
      <c r="U27" s="7" t="n"/>
      <c r="V27" s="10">
        <f>IF('Angebote'!$A27="","",'Angebote'!$Q27+'Angebote'!$S27+'Angebote'!$T27-'Angebote'!$U27)</f>
        <v/>
      </c>
      <c r="W27" s="7" t="n"/>
      <c r="X27" s="10">
        <f>IF('Angebote'!$A27="","",'Angebote'!$W27-'Angebote'!$N27)</f>
        <v/>
      </c>
      <c r="Y27" s="11">
        <f>IF('Angebote'!$A27="","",IF('Angebote'!$N27&lt;='Angebote'!$W27,"Budget eingehalten","Budget überschritten"))</f>
        <v/>
      </c>
      <c r="Z27" s="5" t="n"/>
    </row>
    <row r="28">
      <c r="A28" s="4" t="n"/>
      <c r="B28" s="5" t="n"/>
      <c r="C28" s="5" t="n"/>
      <c r="D28" s="5" t="n"/>
      <c r="E28" s="5" t="n"/>
      <c r="F28" s="5" t="n"/>
      <c r="G28" s="6" t="n"/>
      <c r="H28" s="6" t="n"/>
      <c r="I28" s="7" t="n"/>
      <c r="J28" s="8" t="n"/>
      <c r="K28" s="8" t="n"/>
      <c r="L28" s="8" t="n"/>
      <c r="M28" s="9" t="n"/>
      <c r="N28" s="10">
        <f>IF('Angebote'!$A28="","",IFERROR(PMT('Angebote'!$J28/100/12,'Angebote'!$P28*12,-'Angebote'!$I28),0))</f>
        <v/>
      </c>
      <c r="O28" s="10">
        <f>IF('Angebote'!$A28="","",'Angebote'!$N28*12)</f>
        <v/>
      </c>
      <c r="P28" s="9" t="n"/>
      <c r="Q28" s="10">
        <f>IF('Angebote'!$A28="","",MAX(0,'Angebote'!$N28*'Angebote'!$P28*12-'Angebote'!$I28))</f>
        <v/>
      </c>
      <c r="R28" s="8" t="n"/>
      <c r="S28" s="7" t="n"/>
      <c r="T28" s="7" t="n"/>
      <c r="U28" s="7" t="n"/>
      <c r="V28" s="10">
        <f>IF('Angebote'!$A28="","",'Angebote'!$Q28+'Angebote'!$S28+'Angebote'!$T28-'Angebote'!$U28)</f>
        <v/>
      </c>
      <c r="W28" s="7" t="n"/>
      <c r="X28" s="10">
        <f>IF('Angebote'!$A28="","",'Angebote'!$W28-'Angebote'!$N28)</f>
        <v/>
      </c>
      <c r="Y28" s="11">
        <f>IF('Angebote'!$A28="","",IF('Angebote'!$N28&lt;='Angebote'!$W28,"Budget eingehalten","Budget überschritten"))</f>
        <v/>
      </c>
      <c r="Z28" s="5" t="n"/>
    </row>
    <row r="29">
      <c r="A29" s="4" t="n"/>
      <c r="B29" s="5" t="n"/>
      <c r="C29" s="5" t="n"/>
      <c r="D29" s="5" t="n"/>
      <c r="E29" s="5" t="n"/>
      <c r="F29" s="5" t="n"/>
      <c r="G29" s="6" t="n"/>
      <c r="H29" s="6" t="n"/>
      <c r="I29" s="7" t="n"/>
      <c r="J29" s="8" t="n"/>
      <c r="K29" s="8" t="n"/>
      <c r="L29" s="8" t="n"/>
      <c r="M29" s="9" t="n"/>
      <c r="N29" s="10">
        <f>IF('Angebote'!$A29="","",IFERROR(PMT('Angebote'!$J29/100/12,'Angebote'!$P29*12,-'Angebote'!$I29),0))</f>
        <v/>
      </c>
      <c r="O29" s="10">
        <f>IF('Angebote'!$A29="","",'Angebote'!$N29*12)</f>
        <v/>
      </c>
      <c r="P29" s="9" t="n"/>
      <c r="Q29" s="10">
        <f>IF('Angebote'!$A29="","",MAX(0,'Angebote'!$N29*'Angebote'!$P29*12-'Angebote'!$I29))</f>
        <v/>
      </c>
      <c r="R29" s="8" t="n"/>
      <c r="S29" s="7" t="n"/>
      <c r="T29" s="7" t="n"/>
      <c r="U29" s="7" t="n"/>
      <c r="V29" s="10">
        <f>IF('Angebote'!$A29="","",'Angebote'!$Q29+'Angebote'!$S29+'Angebote'!$T29-'Angebote'!$U29)</f>
        <v/>
      </c>
      <c r="W29" s="7" t="n"/>
      <c r="X29" s="10">
        <f>IF('Angebote'!$A29="","",'Angebote'!$W29-'Angebote'!$N29)</f>
        <v/>
      </c>
      <c r="Y29" s="11">
        <f>IF('Angebote'!$A29="","",IF('Angebote'!$N29&lt;='Angebote'!$W29,"Budget eingehalten","Budget überschritten"))</f>
        <v/>
      </c>
      <c r="Z29" s="5" t="n"/>
    </row>
    <row r="30">
      <c r="A30" s="4" t="n"/>
      <c r="B30" s="5" t="n"/>
      <c r="C30" s="5" t="n"/>
      <c r="D30" s="5" t="n"/>
      <c r="E30" s="5" t="n"/>
      <c r="F30" s="5" t="n"/>
      <c r="G30" s="6" t="n"/>
      <c r="H30" s="6" t="n"/>
      <c r="I30" s="7" t="n"/>
      <c r="J30" s="8" t="n"/>
      <c r="K30" s="8" t="n"/>
      <c r="L30" s="8" t="n"/>
      <c r="M30" s="9" t="n"/>
      <c r="N30" s="10">
        <f>IF('Angebote'!$A30="","",IFERROR(PMT('Angebote'!$J30/100/12,'Angebote'!$P30*12,-'Angebote'!$I30),0))</f>
        <v/>
      </c>
      <c r="O30" s="10">
        <f>IF('Angebote'!$A30="","",'Angebote'!$N30*12)</f>
        <v/>
      </c>
      <c r="P30" s="9" t="n"/>
      <c r="Q30" s="10">
        <f>IF('Angebote'!$A30="","",MAX(0,'Angebote'!$N30*'Angebote'!$P30*12-'Angebote'!$I30))</f>
        <v/>
      </c>
      <c r="R30" s="8" t="n"/>
      <c r="S30" s="7" t="n"/>
      <c r="T30" s="7" t="n"/>
      <c r="U30" s="7" t="n"/>
      <c r="V30" s="10">
        <f>IF('Angebote'!$A30="","",'Angebote'!$Q30+'Angebote'!$S30+'Angebote'!$T30-'Angebote'!$U30)</f>
        <v/>
      </c>
      <c r="W30" s="7" t="n"/>
      <c r="X30" s="10">
        <f>IF('Angebote'!$A30="","",'Angebote'!$W30-'Angebote'!$N30)</f>
        <v/>
      </c>
      <c r="Y30" s="11">
        <f>IF('Angebote'!$A30="","",IF('Angebote'!$N30&lt;='Angebote'!$W30,"Budget eingehalten","Budget überschritten"))</f>
        <v/>
      </c>
      <c r="Z30" s="5" t="n"/>
    </row>
    <row r="31">
      <c r="A31" s="4" t="n"/>
      <c r="B31" s="5" t="n"/>
      <c r="C31" s="5" t="n"/>
      <c r="D31" s="5" t="n"/>
      <c r="E31" s="5" t="n"/>
      <c r="F31" s="5" t="n"/>
      <c r="G31" s="6" t="n"/>
      <c r="H31" s="6" t="n"/>
      <c r="I31" s="7" t="n"/>
      <c r="J31" s="8" t="n"/>
      <c r="K31" s="8" t="n"/>
      <c r="L31" s="8" t="n"/>
      <c r="M31" s="9" t="n"/>
      <c r="N31" s="10">
        <f>IF('Angebote'!$A31="","",IFERROR(PMT('Angebote'!$J31/100/12,'Angebote'!$P31*12,-'Angebote'!$I31),0))</f>
        <v/>
      </c>
      <c r="O31" s="10">
        <f>IF('Angebote'!$A31="","",'Angebote'!$N31*12)</f>
        <v/>
      </c>
      <c r="P31" s="9" t="n"/>
      <c r="Q31" s="10">
        <f>IF('Angebote'!$A31="","",MAX(0,'Angebote'!$N31*'Angebote'!$P31*12-'Angebote'!$I31))</f>
        <v/>
      </c>
      <c r="R31" s="8" t="n"/>
      <c r="S31" s="7" t="n"/>
      <c r="T31" s="7" t="n"/>
      <c r="U31" s="7" t="n"/>
      <c r="V31" s="10">
        <f>IF('Angebote'!$A31="","",'Angebote'!$Q31+'Angebote'!$S31+'Angebote'!$T31-'Angebote'!$U31)</f>
        <v/>
      </c>
      <c r="W31" s="7" t="n"/>
      <c r="X31" s="10">
        <f>IF('Angebote'!$A31="","",'Angebote'!$W31-'Angebote'!$N31)</f>
        <v/>
      </c>
      <c r="Y31" s="11">
        <f>IF('Angebote'!$A31="","",IF('Angebote'!$N31&lt;='Angebote'!$W31,"Budget eingehalten","Budget überschritten"))</f>
        <v/>
      </c>
      <c r="Z31" s="5" t="n"/>
    </row>
    <row r="32">
      <c r="A32" s="4" t="n"/>
      <c r="B32" s="5" t="n"/>
      <c r="C32" s="5" t="n"/>
      <c r="D32" s="5" t="n"/>
      <c r="E32" s="5" t="n"/>
      <c r="F32" s="5" t="n"/>
      <c r="G32" s="6" t="n"/>
      <c r="H32" s="6" t="n"/>
      <c r="I32" s="7" t="n"/>
      <c r="J32" s="8" t="n"/>
      <c r="K32" s="8" t="n"/>
      <c r="L32" s="8" t="n"/>
      <c r="M32" s="9" t="n"/>
      <c r="N32" s="10">
        <f>IF('Angebote'!$A32="","",IFERROR(PMT('Angebote'!$J32/100/12,'Angebote'!$P32*12,-'Angebote'!$I32),0))</f>
        <v/>
      </c>
      <c r="O32" s="10">
        <f>IF('Angebote'!$A32="","",'Angebote'!$N32*12)</f>
        <v/>
      </c>
      <c r="P32" s="9" t="n"/>
      <c r="Q32" s="10">
        <f>IF('Angebote'!$A32="","",MAX(0,'Angebote'!$N32*'Angebote'!$P32*12-'Angebote'!$I32))</f>
        <v/>
      </c>
      <c r="R32" s="8" t="n"/>
      <c r="S32" s="7" t="n"/>
      <c r="T32" s="7" t="n"/>
      <c r="U32" s="7" t="n"/>
      <c r="V32" s="10">
        <f>IF('Angebote'!$A32="","",'Angebote'!$Q32+'Angebote'!$S32+'Angebote'!$T32-'Angebote'!$U32)</f>
        <v/>
      </c>
      <c r="W32" s="7" t="n"/>
      <c r="X32" s="10">
        <f>IF('Angebote'!$A32="","",'Angebote'!$W32-'Angebote'!$N32)</f>
        <v/>
      </c>
      <c r="Y32" s="11">
        <f>IF('Angebote'!$A32="","",IF('Angebote'!$N32&lt;='Angebote'!$W32,"Budget eingehalten","Budget überschritten"))</f>
        <v/>
      </c>
      <c r="Z32" s="5" t="n"/>
    </row>
    <row r="33">
      <c r="A33" s="4" t="n"/>
      <c r="B33" s="5" t="n"/>
      <c r="C33" s="5" t="n"/>
      <c r="D33" s="5" t="n"/>
      <c r="E33" s="5" t="n"/>
      <c r="F33" s="5" t="n"/>
      <c r="G33" s="6" t="n"/>
      <c r="H33" s="6" t="n"/>
      <c r="I33" s="7" t="n"/>
      <c r="J33" s="8" t="n"/>
      <c r="K33" s="8" t="n"/>
      <c r="L33" s="8" t="n"/>
      <c r="M33" s="9" t="n"/>
      <c r="N33" s="10">
        <f>IF('Angebote'!$A33="","",IFERROR(PMT('Angebote'!$J33/100/12,'Angebote'!$P33*12,-'Angebote'!$I33),0))</f>
        <v/>
      </c>
      <c r="O33" s="10">
        <f>IF('Angebote'!$A33="","",'Angebote'!$N33*12)</f>
        <v/>
      </c>
      <c r="P33" s="9" t="n"/>
      <c r="Q33" s="10">
        <f>IF('Angebote'!$A33="","",MAX(0,'Angebote'!$N33*'Angebote'!$P33*12-'Angebote'!$I33))</f>
        <v/>
      </c>
      <c r="R33" s="8" t="n"/>
      <c r="S33" s="7" t="n"/>
      <c r="T33" s="7" t="n"/>
      <c r="U33" s="7" t="n"/>
      <c r="V33" s="10">
        <f>IF('Angebote'!$A33="","",'Angebote'!$Q33+'Angebote'!$S33+'Angebote'!$T33-'Angebote'!$U33)</f>
        <v/>
      </c>
      <c r="W33" s="7" t="n"/>
      <c r="X33" s="10">
        <f>IF('Angebote'!$A33="","",'Angebote'!$W33-'Angebote'!$N33)</f>
        <v/>
      </c>
      <c r="Y33" s="11">
        <f>IF('Angebote'!$A33="","",IF('Angebote'!$N33&lt;='Angebote'!$W33,"Budget eingehalten","Budget überschritten"))</f>
        <v/>
      </c>
      <c r="Z33" s="5" t="n"/>
    </row>
    <row r="34">
      <c r="A34" s="4" t="n"/>
      <c r="B34" s="5" t="n"/>
      <c r="C34" s="5" t="n"/>
      <c r="D34" s="5" t="n"/>
      <c r="E34" s="5" t="n"/>
      <c r="F34" s="5" t="n"/>
      <c r="G34" s="6" t="n"/>
      <c r="H34" s="6" t="n"/>
      <c r="I34" s="7" t="n"/>
      <c r="J34" s="8" t="n"/>
      <c r="K34" s="8" t="n"/>
      <c r="L34" s="8" t="n"/>
      <c r="M34" s="9" t="n"/>
      <c r="N34" s="10">
        <f>IF('Angebote'!$A34="","",IFERROR(PMT('Angebote'!$J34/100/12,'Angebote'!$P34*12,-'Angebote'!$I34),0))</f>
        <v/>
      </c>
      <c r="O34" s="10">
        <f>IF('Angebote'!$A34="","",'Angebote'!$N34*12)</f>
        <v/>
      </c>
      <c r="P34" s="9" t="n"/>
      <c r="Q34" s="10">
        <f>IF('Angebote'!$A34="","",MAX(0,'Angebote'!$N34*'Angebote'!$P34*12-'Angebote'!$I34))</f>
        <v/>
      </c>
      <c r="R34" s="8" t="n"/>
      <c r="S34" s="7" t="n"/>
      <c r="T34" s="7" t="n"/>
      <c r="U34" s="7" t="n"/>
      <c r="V34" s="10">
        <f>IF('Angebote'!$A34="","",'Angebote'!$Q34+'Angebote'!$S34+'Angebote'!$T34-'Angebote'!$U34)</f>
        <v/>
      </c>
      <c r="W34" s="7" t="n"/>
      <c r="X34" s="10">
        <f>IF('Angebote'!$A34="","",'Angebote'!$W34-'Angebote'!$N34)</f>
        <v/>
      </c>
      <c r="Y34" s="11">
        <f>IF('Angebote'!$A34="","",IF('Angebote'!$N34&lt;='Angebote'!$W34,"Budget eingehalten","Budget überschritten"))</f>
        <v/>
      </c>
      <c r="Z34" s="5" t="n"/>
    </row>
    <row r="35">
      <c r="A35" s="4" t="n"/>
      <c r="B35" s="5" t="n"/>
      <c r="C35" s="5" t="n"/>
      <c r="D35" s="5" t="n"/>
      <c r="E35" s="5" t="n"/>
      <c r="F35" s="5" t="n"/>
      <c r="G35" s="6" t="n"/>
      <c r="H35" s="6" t="n"/>
      <c r="I35" s="7" t="n"/>
      <c r="J35" s="8" t="n"/>
      <c r="K35" s="8" t="n"/>
      <c r="L35" s="8" t="n"/>
      <c r="M35" s="9" t="n"/>
      <c r="N35" s="10">
        <f>IF('Angebote'!$A35="","",IFERROR(PMT('Angebote'!$J35/100/12,'Angebote'!$P35*12,-'Angebote'!$I35),0))</f>
        <v/>
      </c>
      <c r="O35" s="10">
        <f>IF('Angebote'!$A35="","",'Angebote'!$N35*12)</f>
        <v/>
      </c>
      <c r="P35" s="9" t="n"/>
      <c r="Q35" s="10">
        <f>IF('Angebote'!$A35="","",MAX(0,'Angebote'!$N35*'Angebote'!$P35*12-'Angebote'!$I35))</f>
        <v/>
      </c>
      <c r="R35" s="8" t="n"/>
      <c r="S35" s="7" t="n"/>
      <c r="T35" s="7" t="n"/>
      <c r="U35" s="7" t="n"/>
      <c r="V35" s="10">
        <f>IF('Angebote'!$A35="","",'Angebote'!$Q35+'Angebote'!$S35+'Angebote'!$T35-'Angebote'!$U35)</f>
        <v/>
      </c>
      <c r="W35" s="7" t="n"/>
      <c r="X35" s="10">
        <f>IF('Angebote'!$A35="","",'Angebote'!$W35-'Angebote'!$N35)</f>
        <v/>
      </c>
      <c r="Y35" s="11">
        <f>IF('Angebote'!$A35="","",IF('Angebote'!$N35&lt;='Angebote'!$W35,"Budget eingehalten","Budget überschritten"))</f>
        <v/>
      </c>
      <c r="Z35" s="5" t="n"/>
    </row>
    <row r="36">
      <c r="A36" s="4" t="n"/>
      <c r="B36" s="5" t="n"/>
      <c r="C36" s="5" t="n"/>
      <c r="D36" s="5" t="n"/>
      <c r="E36" s="5" t="n"/>
      <c r="F36" s="5" t="n"/>
      <c r="G36" s="6" t="n"/>
      <c r="H36" s="6" t="n"/>
      <c r="I36" s="7" t="n"/>
      <c r="J36" s="8" t="n"/>
      <c r="K36" s="8" t="n"/>
      <c r="L36" s="8" t="n"/>
      <c r="M36" s="9" t="n"/>
      <c r="N36" s="10">
        <f>IF('Angebote'!$A36="","",IFERROR(PMT('Angebote'!$J36/100/12,'Angebote'!$P36*12,-'Angebote'!$I36),0))</f>
        <v/>
      </c>
      <c r="O36" s="10">
        <f>IF('Angebote'!$A36="","",'Angebote'!$N36*12)</f>
        <v/>
      </c>
      <c r="P36" s="9" t="n"/>
      <c r="Q36" s="10">
        <f>IF('Angebote'!$A36="","",MAX(0,'Angebote'!$N36*'Angebote'!$P36*12-'Angebote'!$I36))</f>
        <v/>
      </c>
      <c r="R36" s="8" t="n"/>
      <c r="S36" s="7" t="n"/>
      <c r="T36" s="7" t="n"/>
      <c r="U36" s="7" t="n"/>
      <c r="V36" s="10">
        <f>IF('Angebote'!$A36="","",'Angebote'!$Q36+'Angebote'!$S36+'Angebote'!$T36-'Angebote'!$U36)</f>
        <v/>
      </c>
      <c r="W36" s="7" t="n"/>
      <c r="X36" s="10">
        <f>IF('Angebote'!$A36="","",'Angebote'!$W36-'Angebote'!$N36)</f>
        <v/>
      </c>
      <c r="Y36" s="11">
        <f>IF('Angebote'!$A36="","",IF('Angebote'!$N36&lt;='Angebote'!$W36,"Budget eingehalten","Budget überschritten"))</f>
        <v/>
      </c>
      <c r="Z36" s="5" t="n"/>
    </row>
    <row r="37">
      <c r="A37" s="4" t="n"/>
      <c r="B37" s="5" t="n"/>
      <c r="C37" s="5" t="n"/>
      <c r="D37" s="5" t="n"/>
      <c r="E37" s="5" t="n"/>
      <c r="F37" s="5" t="n"/>
      <c r="G37" s="6" t="n"/>
      <c r="H37" s="6" t="n"/>
      <c r="I37" s="7" t="n"/>
      <c r="J37" s="8" t="n"/>
      <c r="K37" s="8" t="n"/>
      <c r="L37" s="8" t="n"/>
      <c r="M37" s="9" t="n"/>
      <c r="N37" s="10">
        <f>IF('Angebote'!$A37="","",IFERROR(PMT('Angebote'!$J37/100/12,'Angebote'!$P37*12,-'Angebote'!$I37),0))</f>
        <v/>
      </c>
      <c r="O37" s="10">
        <f>IF('Angebote'!$A37="","",'Angebote'!$N37*12)</f>
        <v/>
      </c>
      <c r="P37" s="9" t="n"/>
      <c r="Q37" s="10">
        <f>IF('Angebote'!$A37="","",MAX(0,'Angebote'!$N37*'Angebote'!$P37*12-'Angebote'!$I37))</f>
        <v/>
      </c>
      <c r="R37" s="8" t="n"/>
      <c r="S37" s="7" t="n"/>
      <c r="T37" s="7" t="n"/>
      <c r="U37" s="7" t="n"/>
      <c r="V37" s="10">
        <f>IF('Angebote'!$A37="","",'Angebote'!$Q37+'Angebote'!$S37+'Angebote'!$T37-'Angebote'!$U37)</f>
        <v/>
      </c>
      <c r="W37" s="7" t="n"/>
      <c r="X37" s="10">
        <f>IF('Angebote'!$A37="","",'Angebote'!$W37-'Angebote'!$N37)</f>
        <v/>
      </c>
      <c r="Y37" s="11">
        <f>IF('Angebote'!$A37="","",IF('Angebote'!$N37&lt;='Angebote'!$W37,"Budget eingehalten","Budget überschritten"))</f>
        <v/>
      </c>
      <c r="Z37" s="5" t="n"/>
    </row>
    <row r="38">
      <c r="A38" s="4" t="n"/>
      <c r="B38" s="5" t="n"/>
      <c r="C38" s="5" t="n"/>
      <c r="D38" s="5" t="n"/>
      <c r="E38" s="5" t="n"/>
      <c r="F38" s="5" t="n"/>
      <c r="G38" s="6" t="n"/>
      <c r="H38" s="6" t="n"/>
      <c r="I38" s="7" t="n"/>
      <c r="J38" s="8" t="n"/>
      <c r="K38" s="8" t="n"/>
      <c r="L38" s="8" t="n"/>
      <c r="M38" s="9" t="n"/>
      <c r="N38" s="10">
        <f>IF('Angebote'!$A38="","",IFERROR(PMT('Angebote'!$J38/100/12,'Angebote'!$P38*12,-'Angebote'!$I38),0))</f>
        <v/>
      </c>
      <c r="O38" s="10">
        <f>IF('Angebote'!$A38="","",'Angebote'!$N38*12)</f>
        <v/>
      </c>
      <c r="P38" s="9" t="n"/>
      <c r="Q38" s="10">
        <f>IF('Angebote'!$A38="","",MAX(0,'Angebote'!$N38*'Angebote'!$P38*12-'Angebote'!$I38))</f>
        <v/>
      </c>
      <c r="R38" s="8" t="n"/>
      <c r="S38" s="7" t="n"/>
      <c r="T38" s="7" t="n"/>
      <c r="U38" s="7" t="n"/>
      <c r="V38" s="10">
        <f>IF('Angebote'!$A38="","",'Angebote'!$Q38+'Angebote'!$S38+'Angebote'!$T38-'Angebote'!$U38)</f>
        <v/>
      </c>
      <c r="W38" s="7" t="n"/>
      <c r="X38" s="10">
        <f>IF('Angebote'!$A38="","",'Angebote'!$W38-'Angebote'!$N38)</f>
        <v/>
      </c>
      <c r="Y38" s="11">
        <f>IF('Angebote'!$A38="","",IF('Angebote'!$N38&lt;='Angebote'!$W38,"Budget eingehalten","Budget überschritten"))</f>
        <v/>
      </c>
      <c r="Z38" s="5" t="n"/>
    </row>
    <row r="39">
      <c r="A39" s="4" t="n"/>
      <c r="B39" s="5" t="n"/>
      <c r="C39" s="5" t="n"/>
      <c r="D39" s="5" t="n"/>
      <c r="E39" s="5" t="n"/>
      <c r="F39" s="5" t="n"/>
      <c r="G39" s="6" t="n"/>
      <c r="H39" s="6" t="n"/>
      <c r="I39" s="7" t="n"/>
      <c r="J39" s="8" t="n"/>
      <c r="K39" s="8" t="n"/>
      <c r="L39" s="8" t="n"/>
      <c r="M39" s="9" t="n"/>
      <c r="N39" s="10">
        <f>IF('Angebote'!$A39="","",IFERROR(PMT('Angebote'!$J39/100/12,'Angebote'!$P39*12,-'Angebote'!$I39),0))</f>
        <v/>
      </c>
      <c r="O39" s="10">
        <f>IF('Angebote'!$A39="","",'Angebote'!$N39*12)</f>
        <v/>
      </c>
      <c r="P39" s="9" t="n"/>
      <c r="Q39" s="10">
        <f>IF('Angebote'!$A39="","",MAX(0,'Angebote'!$N39*'Angebote'!$P39*12-'Angebote'!$I39))</f>
        <v/>
      </c>
      <c r="R39" s="8" t="n"/>
      <c r="S39" s="7" t="n"/>
      <c r="T39" s="7" t="n"/>
      <c r="U39" s="7" t="n"/>
      <c r="V39" s="10">
        <f>IF('Angebote'!$A39="","",'Angebote'!$Q39+'Angebote'!$S39+'Angebote'!$T39-'Angebote'!$U39)</f>
        <v/>
      </c>
      <c r="W39" s="7" t="n"/>
      <c r="X39" s="10">
        <f>IF('Angebote'!$A39="","",'Angebote'!$W39-'Angebote'!$N39)</f>
        <v/>
      </c>
      <c r="Y39" s="11">
        <f>IF('Angebote'!$A39="","",IF('Angebote'!$N39&lt;='Angebote'!$W39,"Budget eingehalten","Budget überschritten"))</f>
        <v/>
      </c>
      <c r="Z39" s="5" t="n"/>
    </row>
    <row r="40">
      <c r="A40" s="4" t="n"/>
      <c r="B40" s="5" t="n"/>
      <c r="C40" s="5" t="n"/>
      <c r="D40" s="5" t="n"/>
      <c r="E40" s="5" t="n"/>
      <c r="F40" s="5" t="n"/>
      <c r="G40" s="6" t="n"/>
      <c r="H40" s="6" t="n"/>
      <c r="I40" s="7" t="n"/>
      <c r="J40" s="8" t="n"/>
      <c r="K40" s="8" t="n"/>
      <c r="L40" s="8" t="n"/>
      <c r="M40" s="9" t="n"/>
      <c r="N40" s="10">
        <f>IF('Angebote'!$A40="","",IFERROR(PMT('Angebote'!$J40/100/12,'Angebote'!$P40*12,-'Angebote'!$I40),0))</f>
        <v/>
      </c>
      <c r="O40" s="10">
        <f>IF('Angebote'!$A40="","",'Angebote'!$N40*12)</f>
        <v/>
      </c>
      <c r="P40" s="9" t="n"/>
      <c r="Q40" s="10">
        <f>IF('Angebote'!$A40="","",MAX(0,'Angebote'!$N40*'Angebote'!$P40*12-'Angebote'!$I40))</f>
        <v/>
      </c>
      <c r="R40" s="8" t="n"/>
      <c r="S40" s="7" t="n"/>
      <c r="T40" s="7" t="n"/>
      <c r="U40" s="7" t="n"/>
      <c r="V40" s="10">
        <f>IF('Angebote'!$A40="","",'Angebote'!$Q40+'Angebote'!$S40+'Angebote'!$T40-'Angebote'!$U40)</f>
        <v/>
      </c>
      <c r="W40" s="7" t="n"/>
      <c r="X40" s="10">
        <f>IF('Angebote'!$A40="","",'Angebote'!$W40-'Angebote'!$N40)</f>
        <v/>
      </c>
      <c r="Y40" s="11">
        <f>IF('Angebote'!$A40="","",IF('Angebote'!$N40&lt;='Angebote'!$W40,"Budget eingehalten","Budget überschritten"))</f>
        <v/>
      </c>
      <c r="Z40" s="5" t="n"/>
    </row>
    <row r="41">
      <c r="A41" s="4" t="n"/>
      <c r="B41" s="5" t="n"/>
      <c r="C41" s="5" t="n"/>
      <c r="D41" s="5" t="n"/>
      <c r="E41" s="5" t="n"/>
      <c r="F41" s="5" t="n"/>
      <c r="G41" s="6" t="n"/>
      <c r="H41" s="6" t="n"/>
      <c r="I41" s="7" t="n"/>
      <c r="J41" s="8" t="n"/>
      <c r="K41" s="8" t="n"/>
      <c r="L41" s="8" t="n"/>
      <c r="M41" s="9" t="n"/>
      <c r="N41" s="10">
        <f>IF('Angebote'!$A41="","",IFERROR(PMT('Angebote'!$J41/100/12,'Angebote'!$P41*12,-'Angebote'!$I41),0))</f>
        <v/>
      </c>
      <c r="O41" s="10">
        <f>IF('Angebote'!$A41="","",'Angebote'!$N41*12)</f>
        <v/>
      </c>
      <c r="P41" s="9" t="n"/>
      <c r="Q41" s="10">
        <f>IF('Angebote'!$A41="","",MAX(0,'Angebote'!$N41*'Angebote'!$P41*12-'Angebote'!$I41))</f>
        <v/>
      </c>
      <c r="R41" s="8" t="n"/>
      <c r="S41" s="7" t="n"/>
      <c r="T41" s="7" t="n"/>
      <c r="U41" s="7" t="n"/>
      <c r="V41" s="10">
        <f>IF('Angebote'!$A41="","",'Angebote'!$Q41+'Angebote'!$S41+'Angebote'!$T41-'Angebote'!$U41)</f>
        <v/>
      </c>
      <c r="W41" s="7" t="n"/>
      <c r="X41" s="10">
        <f>IF('Angebote'!$A41="","",'Angebote'!$W41-'Angebote'!$N41)</f>
        <v/>
      </c>
      <c r="Y41" s="11">
        <f>IF('Angebote'!$A41="","",IF('Angebote'!$N41&lt;='Angebote'!$W41,"Budget eingehalten","Budget überschritten"))</f>
        <v/>
      </c>
      <c r="Z41" s="5" t="n"/>
    </row>
    <row r="42">
      <c r="A42" s="4" t="n"/>
      <c r="B42" s="5" t="n"/>
      <c r="C42" s="5" t="n"/>
      <c r="D42" s="5" t="n"/>
      <c r="E42" s="5" t="n"/>
      <c r="F42" s="5" t="n"/>
      <c r="G42" s="6" t="n"/>
      <c r="H42" s="6" t="n"/>
      <c r="I42" s="7" t="n"/>
      <c r="J42" s="8" t="n"/>
      <c r="K42" s="8" t="n"/>
      <c r="L42" s="8" t="n"/>
      <c r="M42" s="9" t="n"/>
      <c r="N42" s="10">
        <f>IF('Angebote'!$A42="","",IFERROR(PMT('Angebote'!$J42/100/12,'Angebote'!$P42*12,-'Angebote'!$I42),0))</f>
        <v/>
      </c>
      <c r="O42" s="10">
        <f>IF('Angebote'!$A42="","",'Angebote'!$N42*12)</f>
        <v/>
      </c>
      <c r="P42" s="9" t="n"/>
      <c r="Q42" s="10">
        <f>IF('Angebote'!$A42="","",MAX(0,'Angebote'!$N42*'Angebote'!$P42*12-'Angebote'!$I42))</f>
        <v/>
      </c>
      <c r="R42" s="8" t="n"/>
      <c r="S42" s="7" t="n"/>
      <c r="T42" s="7" t="n"/>
      <c r="U42" s="7" t="n"/>
      <c r="V42" s="10">
        <f>IF('Angebote'!$A42="","",'Angebote'!$Q42+'Angebote'!$S42+'Angebote'!$T42-'Angebote'!$U42)</f>
        <v/>
      </c>
      <c r="W42" s="7" t="n"/>
      <c r="X42" s="10">
        <f>IF('Angebote'!$A42="","",'Angebote'!$W42-'Angebote'!$N42)</f>
        <v/>
      </c>
      <c r="Y42" s="11">
        <f>IF('Angebote'!$A42="","",IF('Angebote'!$N42&lt;='Angebote'!$W42,"Budget eingehalten","Budget überschritten"))</f>
        <v/>
      </c>
      <c r="Z42" s="5" t="n"/>
    </row>
    <row r="43">
      <c r="A43" s="4" t="n"/>
      <c r="B43" s="5" t="n"/>
      <c r="C43" s="5" t="n"/>
      <c r="D43" s="5" t="n"/>
      <c r="E43" s="5" t="n"/>
      <c r="F43" s="5" t="n"/>
      <c r="G43" s="6" t="n"/>
      <c r="H43" s="6" t="n"/>
      <c r="I43" s="7" t="n"/>
      <c r="J43" s="8" t="n"/>
      <c r="K43" s="8" t="n"/>
      <c r="L43" s="8" t="n"/>
      <c r="M43" s="9" t="n"/>
      <c r="N43" s="10">
        <f>IF('Angebote'!$A43="","",IFERROR(PMT('Angebote'!$J43/100/12,'Angebote'!$P43*12,-'Angebote'!$I43),0))</f>
        <v/>
      </c>
      <c r="O43" s="10">
        <f>IF('Angebote'!$A43="","",'Angebote'!$N43*12)</f>
        <v/>
      </c>
      <c r="P43" s="9" t="n"/>
      <c r="Q43" s="10">
        <f>IF('Angebote'!$A43="","",MAX(0,'Angebote'!$N43*'Angebote'!$P43*12-'Angebote'!$I43))</f>
        <v/>
      </c>
      <c r="R43" s="8" t="n"/>
      <c r="S43" s="7" t="n"/>
      <c r="T43" s="7" t="n"/>
      <c r="U43" s="7" t="n"/>
      <c r="V43" s="10">
        <f>IF('Angebote'!$A43="","",'Angebote'!$Q43+'Angebote'!$S43+'Angebote'!$T43-'Angebote'!$U43)</f>
        <v/>
      </c>
      <c r="W43" s="7" t="n"/>
      <c r="X43" s="10">
        <f>IF('Angebote'!$A43="","",'Angebote'!$W43-'Angebote'!$N43)</f>
        <v/>
      </c>
      <c r="Y43" s="11">
        <f>IF('Angebote'!$A43="","",IF('Angebote'!$N43&lt;='Angebote'!$W43,"Budget eingehalten","Budget überschritten"))</f>
        <v/>
      </c>
      <c r="Z43" s="5" t="n"/>
    </row>
    <row r="44">
      <c r="A44" s="4" t="n"/>
      <c r="B44" s="5" t="n"/>
      <c r="C44" s="5" t="n"/>
      <c r="D44" s="5" t="n"/>
      <c r="E44" s="5" t="n"/>
      <c r="F44" s="5" t="n"/>
      <c r="G44" s="6" t="n"/>
      <c r="H44" s="6" t="n"/>
      <c r="I44" s="7" t="n"/>
      <c r="J44" s="8" t="n"/>
      <c r="K44" s="8" t="n"/>
      <c r="L44" s="8" t="n"/>
      <c r="M44" s="9" t="n"/>
      <c r="N44" s="10">
        <f>IF('Angebote'!$A44="","",IFERROR(PMT('Angebote'!$J44/100/12,'Angebote'!$P44*12,-'Angebote'!$I44),0))</f>
        <v/>
      </c>
      <c r="O44" s="10">
        <f>IF('Angebote'!$A44="","",'Angebote'!$N44*12)</f>
        <v/>
      </c>
      <c r="P44" s="9" t="n"/>
      <c r="Q44" s="10">
        <f>IF('Angebote'!$A44="","",MAX(0,'Angebote'!$N44*'Angebote'!$P44*12-'Angebote'!$I44))</f>
        <v/>
      </c>
      <c r="R44" s="8" t="n"/>
      <c r="S44" s="7" t="n"/>
      <c r="T44" s="7" t="n"/>
      <c r="U44" s="7" t="n"/>
      <c r="V44" s="10">
        <f>IF('Angebote'!$A44="","",'Angebote'!$Q44+'Angebote'!$S44+'Angebote'!$T44-'Angebote'!$U44)</f>
        <v/>
      </c>
      <c r="W44" s="7" t="n"/>
      <c r="X44" s="10">
        <f>IF('Angebote'!$A44="","",'Angebote'!$W44-'Angebote'!$N44)</f>
        <v/>
      </c>
      <c r="Y44" s="11">
        <f>IF('Angebote'!$A44="","",IF('Angebote'!$N44&lt;='Angebote'!$W44,"Budget eingehalten","Budget überschritten"))</f>
        <v/>
      </c>
      <c r="Z44" s="5" t="n"/>
    </row>
    <row r="45">
      <c r="A45" s="4" t="n"/>
      <c r="B45" s="5" t="n"/>
      <c r="C45" s="5" t="n"/>
      <c r="D45" s="5" t="n"/>
      <c r="E45" s="5" t="n"/>
      <c r="F45" s="5" t="n"/>
      <c r="G45" s="6" t="n"/>
      <c r="H45" s="6" t="n"/>
      <c r="I45" s="7" t="n"/>
      <c r="J45" s="8" t="n"/>
      <c r="K45" s="8" t="n"/>
      <c r="L45" s="8" t="n"/>
      <c r="M45" s="9" t="n"/>
      <c r="N45" s="10">
        <f>IF('Angebote'!$A45="","",IFERROR(PMT('Angebote'!$J45/100/12,'Angebote'!$P45*12,-'Angebote'!$I45),0))</f>
        <v/>
      </c>
      <c r="O45" s="10">
        <f>IF('Angebote'!$A45="","",'Angebote'!$N45*12)</f>
        <v/>
      </c>
      <c r="P45" s="9" t="n"/>
      <c r="Q45" s="10">
        <f>IF('Angebote'!$A45="","",MAX(0,'Angebote'!$N45*'Angebote'!$P45*12-'Angebote'!$I45))</f>
        <v/>
      </c>
      <c r="R45" s="8" t="n"/>
      <c r="S45" s="7" t="n"/>
      <c r="T45" s="7" t="n"/>
      <c r="U45" s="7" t="n"/>
      <c r="V45" s="10">
        <f>IF('Angebote'!$A45="","",'Angebote'!$Q45+'Angebote'!$S45+'Angebote'!$T45-'Angebote'!$U45)</f>
        <v/>
      </c>
      <c r="W45" s="7" t="n"/>
      <c r="X45" s="10">
        <f>IF('Angebote'!$A45="","",'Angebote'!$W45-'Angebote'!$N45)</f>
        <v/>
      </c>
      <c r="Y45" s="11">
        <f>IF('Angebote'!$A45="","",IF('Angebote'!$N45&lt;='Angebote'!$W45,"Budget eingehalten","Budget überschritten"))</f>
        <v/>
      </c>
      <c r="Z45" s="5" t="n"/>
    </row>
    <row r="46">
      <c r="A46" s="4" t="n"/>
      <c r="B46" s="5" t="n"/>
      <c r="C46" s="5" t="n"/>
      <c r="D46" s="5" t="n"/>
      <c r="E46" s="5" t="n"/>
      <c r="F46" s="5" t="n"/>
      <c r="G46" s="6" t="n"/>
      <c r="H46" s="6" t="n"/>
      <c r="I46" s="7" t="n"/>
      <c r="J46" s="8" t="n"/>
      <c r="K46" s="8" t="n"/>
      <c r="L46" s="8" t="n"/>
      <c r="M46" s="9" t="n"/>
      <c r="N46" s="10">
        <f>IF('Angebote'!$A46="","",IFERROR(PMT('Angebote'!$J46/100/12,'Angebote'!$P46*12,-'Angebote'!$I46),0))</f>
        <v/>
      </c>
      <c r="O46" s="10">
        <f>IF('Angebote'!$A46="","",'Angebote'!$N46*12)</f>
        <v/>
      </c>
      <c r="P46" s="9" t="n"/>
      <c r="Q46" s="10">
        <f>IF('Angebote'!$A46="","",MAX(0,'Angebote'!$N46*'Angebote'!$P46*12-'Angebote'!$I46))</f>
        <v/>
      </c>
      <c r="R46" s="8" t="n"/>
      <c r="S46" s="7" t="n"/>
      <c r="T46" s="7" t="n"/>
      <c r="U46" s="7" t="n"/>
      <c r="V46" s="10">
        <f>IF('Angebote'!$A46="","",'Angebote'!$Q46+'Angebote'!$S46+'Angebote'!$T46-'Angebote'!$U46)</f>
        <v/>
      </c>
      <c r="W46" s="7" t="n"/>
      <c r="X46" s="10">
        <f>IF('Angebote'!$A46="","",'Angebote'!$W46-'Angebote'!$N46)</f>
        <v/>
      </c>
      <c r="Y46" s="11">
        <f>IF('Angebote'!$A46="","",IF('Angebote'!$N46&lt;='Angebote'!$W46,"Budget eingehalten","Budget überschritten"))</f>
        <v/>
      </c>
      <c r="Z46" s="5" t="n"/>
    </row>
    <row r="47">
      <c r="A47" s="4" t="n"/>
      <c r="B47" s="5" t="n"/>
      <c r="C47" s="5" t="n"/>
      <c r="D47" s="5" t="n"/>
      <c r="E47" s="5" t="n"/>
      <c r="F47" s="5" t="n"/>
      <c r="G47" s="6" t="n"/>
      <c r="H47" s="6" t="n"/>
      <c r="I47" s="7" t="n"/>
      <c r="J47" s="8" t="n"/>
      <c r="K47" s="8" t="n"/>
      <c r="L47" s="8" t="n"/>
      <c r="M47" s="9" t="n"/>
      <c r="N47" s="10">
        <f>IF('Angebote'!$A47="","",IFERROR(PMT('Angebote'!$J47/100/12,'Angebote'!$P47*12,-'Angebote'!$I47),0))</f>
        <v/>
      </c>
      <c r="O47" s="10">
        <f>IF('Angebote'!$A47="","",'Angebote'!$N47*12)</f>
        <v/>
      </c>
      <c r="P47" s="9" t="n"/>
      <c r="Q47" s="10">
        <f>IF('Angebote'!$A47="","",MAX(0,'Angebote'!$N47*'Angebote'!$P47*12-'Angebote'!$I47))</f>
        <v/>
      </c>
      <c r="R47" s="8" t="n"/>
      <c r="S47" s="7" t="n"/>
      <c r="T47" s="7" t="n"/>
      <c r="U47" s="7" t="n"/>
      <c r="V47" s="10">
        <f>IF('Angebote'!$A47="","",'Angebote'!$Q47+'Angebote'!$S47+'Angebote'!$T47-'Angebote'!$U47)</f>
        <v/>
      </c>
      <c r="W47" s="7" t="n"/>
      <c r="X47" s="10">
        <f>IF('Angebote'!$A47="","",'Angebote'!$W47-'Angebote'!$N47)</f>
        <v/>
      </c>
      <c r="Y47" s="11">
        <f>IF('Angebote'!$A47="","",IF('Angebote'!$N47&lt;='Angebote'!$W47,"Budget eingehalten","Budget überschritten"))</f>
        <v/>
      </c>
      <c r="Z47" s="5" t="n"/>
    </row>
    <row r="48">
      <c r="A48" s="4" t="n"/>
      <c r="B48" s="5" t="n"/>
      <c r="C48" s="5" t="n"/>
      <c r="D48" s="5" t="n"/>
      <c r="E48" s="5" t="n"/>
      <c r="F48" s="5" t="n"/>
      <c r="G48" s="6" t="n"/>
      <c r="H48" s="6" t="n"/>
      <c r="I48" s="7" t="n"/>
      <c r="J48" s="8" t="n"/>
      <c r="K48" s="8" t="n"/>
      <c r="L48" s="8" t="n"/>
      <c r="M48" s="9" t="n"/>
      <c r="N48" s="10">
        <f>IF('Angebote'!$A48="","",IFERROR(PMT('Angebote'!$J48/100/12,'Angebote'!$P48*12,-'Angebote'!$I48),0))</f>
        <v/>
      </c>
      <c r="O48" s="10">
        <f>IF('Angebote'!$A48="","",'Angebote'!$N48*12)</f>
        <v/>
      </c>
      <c r="P48" s="9" t="n"/>
      <c r="Q48" s="10">
        <f>IF('Angebote'!$A48="","",MAX(0,'Angebote'!$N48*'Angebote'!$P48*12-'Angebote'!$I48))</f>
        <v/>
      </c>
      <c r="R48" s="8" t="n"/>
      <c r="S48" s="7" t="n"/>
      <c r="T48" s="7" t="n"/>
      <c r="U48" s="7" t="n"/>
      <c r="V48" s="10">
        <f>IF('Angebote'!$A48="","",'Angebote'!$Q48+'Angebote'!$S48+'Angebote'!$T48-'Angebote'!$U48)</f>
        <v/>
      </c>
      <c r="W48" s="7" t="n"/>
      <c r="X48" s="10">
        <f>IF('Angebote'!$A48="","",'Angebote'!$W48-'Angebote'!$N48)</f>
        <v/>
      </c>
      <c r="Y48" s="11">
        <f>IF('Angebote'!$A48="","",IF('Angebote'!$N48&lt;='Angebote'!$W48,"Budget eingehalten","Budget überschritten"))</f>
        <v/>
      </c>
      <c r="Z48" s="5" t="n"/>
    </row>
    <row r="49">
      <c r="A49" s="4" t="n"/>
      <c r="B49" s="5" t="n"/>
      <c r="C49" s="5" t="n"/>
      <c r="D49" s="5" t="n"/>
      <c r="E49" s="5" t="n"/>
      <c r="F49" s="5" t="n"/>
      <c r="G49" s="6" t="n"/>
      <c r="H49" s="6" t="n"/>
      <c r="I49" s="7" t="n"/>
      <c r="J49" s="8" t="n"/>
      <c r="K49" s="8" t="n"/>
      <c r="L49" s="8" t="n"/>
      <c r="M49" s="9" t="n"/>
      <c r="N49" s="10">
        <f>IF('Angebote'!$A49="","",IFERROR(PMT('Angebote'!$J49/100/12,'Angebote'!$P49*12,-'Angebote'!$I49),0))</f>
        <v/>
      </c>
      <c r="O49" s="10">
        <f>IF('Angebote'!$A49="","",'Angebote'!$N49*12)</f>
        <v/>
      </c>
      <c r="P49" s="9" t="n"/>
      <c r="Q49" s="10">
        <f>IF('Angebote'!$A49="","",MAX(0,'Angebote'!$N49*'Angebote'!$P49*12-'Angebote'!$I49))</f>
        <v/>
      </c>
      <c r="R49" s="8" t="n"/>
      <c r="S49" s="7" t="n"/>
      <c r="T49" s="7" t="n"/>
      <c r="U49" s="7" t="n"/>
      <c r="V49" s="10">
        <f>IF('Angebote'!$A49="","",'Angebote'!$Q49+'Angebote'!$S49+'Angebote'!$T49-'Angebote'!$U49)</f>
        <v/>
      </c>
      <c r="W49" s="7" t="n"/>
      <c r="X49" s="10">
        <f>IF('Angebote'!$A49="","",'Angebote'!$W49-'Angebote'!$N49)</f>
        <v/>
      </c>
      <c r="Y49" s="11">
        <f>IF('Angebote'!$A49="","",IF('Angebote'!$N49&lt;='Angebote'!$W49,"Budget eingehalten","Budget überschritten"))</f>
        <v/>
      </c>
      <c r="Z49" s="5" t="n"/>
    </row>
    <row r="50">
      <c r="A50" s="4" t="n"/>
      <c r="B50" s="5" t="n"/>
      <c r="C50" s="5" t="n"/>
      <c r="D50" s="5" t="n"/>
      <c r="E50" s="5" t="n"/>
      <c r="F50" s="5" t="n"/>
      <c r="G50" s="6" t="n"/>
      <c r="H50" s="6" t="n"/>
      <c r="I50" s="7" t="n"/>
      <c r="J50" s="8" t="n"/>
      <c r="K50" s="8" t="n"/>
      <c r="L50" s="8" t="n"/>
      <c r="M50" s="9" t="n"/>
      <c r="N50" s="10">
        <f>IF('Angebote'!$A50="","",IFERROR(PMT('Angebote'!$J50/100/12,'Angebote'!$P50*12,-'Angebote'!$I50),0))</f>
        <v/>
      </c>
      <c r="O50" s="10">
        <f>IF('Angebote'!$A50="","",'Angebote'!$N50*12)</f>
        <v/>
      </c>
      <c r="P50" s="9" t="n"/>
      <c r="Q50" s="10">
        <f>IF('Angebote'!$A50="","",MAX(0,'Angebote'!$N50*'Angebote'!$P50*12-'Angebote'!$I50))</f>
        <v/>
      </c>
      <c r="R50" s="8" t="n"/>
      <c r="S50" s="7" t="n"/>
      <c r="T50" s="7" t="n"/>
      <c r="U50" s="7" t="n"/>
      <c r="V50" s="10">
        <f>IF('Angebote'!$A50="","",'Angebote'!$Q50+'Angebote'!$S50+'Angebote'!$T50-'Angebote'!$U50)</f>
        <v/>
      </c>
      <c r="W50" s="7" t="n"/>
      <c r="X50" s="10">
        <f>IF('Angebote'!$A50="","",'Angebote'!$W50-'Angebote'!$N50)</f>
        <v/>
      </c>
      <c r="Y50" s="11">
        <f>IF('Angebote'!$A50="","",IF('Angebote'!$N50&lt;='Angebote'!$W50,"Budget eingehalten","Budget überschritten"))</f>
        <v/>
      </c>
      <c r="Z50" s="5" t="n"/>
    </row>
    <row r="51">
      <c r="A51" s="4" t="n"/>
      <c r="B51" s="5" t="n"/>
      <c r="C51" s="5" t="n"/>
      <c r="D51" s="5" t="n"/>
      <c r="E51" s="5" t="n"/>
      <c r="F51" s="5" t="n"/>
      <c r="G51" s="6" t="n"/>
      <c r="H51" s="6" t="n"/>
      <c r="I51" s="7" t="n"/>
      <c r="J51" s="8" t="n"/>
      <c r="K51" s="8" t="n"/>
      <c r="L51" s="8" t="n"/>
      <c r="M51" s="9" t="n"/>
      <c r="N51" s="10">
        <f>IF('Angebote'!$A51="","",IFERROR(PMT('Angebote'!$J51/100/12,'Angebote'!$P51*12,-'Angebote'!$I51),0))</f>
        <v/>
      </c>
      <c r="O51" s="10">
        <f>IF('Angebote'!$A51="","",'Angebote'!$N51*12)</f>
        <v/>
      </c>
      <c r="P51" s="9" t="n"/>
      <c r="Q51" s="10">
        <f>IF('Angebote'!$A51="","",MAX(0,'Angebote'!$N51*'Angebote'!$P51*12-'Angebote'!$I51))</f>
        <v/>
      </c>
      <c r="R51" s="8" t="n"/>
      <c r="S51" s="7" t="n"/>
      <c r="T51" s="7" t="n"/>
      <c r="U51" s="7" t="n"/>
      <c r="V51" s="10">
        <f>IF('Angebote'!$A51="","",'Angebote'!$Q51+'Angebote'!$S51+'Angebote'!$T51-'Angebote'!$U51)</f>
        <v/>
      </c>
      <c r="W51" s="7" t="n"/>
      <c r="X51" s="10">
        <f>IF('Angebote'!$A51="","",'Angebote'!$W51-'Angebote'!$N51)</f>
        <v/>
      </c>
      <c r="Y51" s="11">
        <f>IF('Angebote'!$A51="","",IF('Angebote'!$N51&lt;='Angebote'!$W51,"Budget eingehalten","Budget überschritten"))</f>
        <v/>
      </c>
      <c r="Z51" s="5" t="n"/>
    </row>
    <row r="52">
      <c r="A52" s="4" t="n"/>
      <c r="B52" s="5" t="n"/>
      <c r="C52" s="5" t="n"/>
      <c r="D52" s="5" t="n"/>
      <c r="E52" s="5" t="n"/>
      <c r="F52" s="5" t="n"/>
      <c r="G52" s="6" t="n"/>
      <c r="H52" s="6" t="n"/>
      <c r="I52" s="7" t="n"/>
      <c r="J52" s="8" t="n"/>
      <c r="K52" s="8" t="n"/>
      <c r="L52" s="8" t="n"/>
      <c r="M52" s="9" t="n"/>
      <c r="N52" s="10">
        <f>IF('Angebote'!$A52="","",IFERROR(PMT('Angebote'!$J52/100/12,'Angebote'!$P52*12,-'Angebote'!$I52),0))</f>
        <v/>
      </c>
      <c r="O52" s="10">
        <f>IF('Angebote'!$A52="","",'Angebote'!$N52*12)</f>
        <v/>
      </c>
      <c r="P52" s="9" t="n"/>
      <c r="Q52" s="10">
        <f>IF('Angebote'!$A52="","",MAX(0,'Angebote'!$N52*'Angebote'!$P52*12-'Angebote'!$I52))</f>
        <v/>
      </c>
      <c r="R52" s="8" t="n"/>
      <c r="S52" s="7" t="n"/>
      <c r="T52" s="7" t="n"/>
      <c r="U52" s="7" t="n"/>
      <c r="V52" s="10">
        <f>IF('Angebote'!$A52="","",'Angebote'!$Q52+'Angebote'!$S52+'Angebote'!$T52-'Angebote'!$U52)</f>
        <v/>
      </c>
      <c r="W52" s="7" t="n"/>
      <c r="X52" s="10">
        <f>IF('Angebote'!$A52="","",'Angebote'!$W52-'Angebote'!$N52)</f>
        <v/>
      </c>
      <c r="Y52" s="11">
        <f>IF('Angebote'!$A52="","",IF('Angebote'!$N52&lt;='Angebote'!$W52,"Budget eingehalten","Budget überschritten"))</f>
        <v/>
      </c>
      <c r="Z52" s="5" t="n"/>
    </row>
    <row r="53">
      <c r="A53" s="4" t="n"/>
      <c r="B53" s="5" t="n"/>
      <c r="C53" s="5" t="n"/>
      <c r="D53" s="5" t="n"/>
      <c r="E53" s="5" t="n"/>
      <c r="F53" s="5" t="n"/>
      <c r="G53" s="6" t="n"/>
      <c r="H53" s="6" t="n"/>
      <c r="I53" s="7" t="n"/>
      <c r="J53" s="8" t="n"/>
      <c r="K53" s="8" t="n"/>
      <c r="L53" s="8" t="n"/>
      <c r="M53" s="9" t="n"/>
      <c r="N53" s="10">
        <f>IF('Angebote'!$A53="","",IFERROR(PMT('Angebote'!$J53/100/12,'Angebote'!$P53*12,-'Angebote'!$I53),0))</f>
        <v/>
      </c>
      <c r="O53" s="10">
        <f>IF('Angebote'!$A53="","",'Angebote'!$N53*12)</f>
        <v/>
      </c>
      <c r="P53" s="9" t="n"/>
      <c r="Q53" s="10">
        <f>IF('Angebote'!$A53="","",MAX(0,'Angebote'!$N53*'Angebote'!$P53*12-'Angebote'!$I53))</f>
        <v/>
      </c>
      <c r="R53" s="8" t="n"/>
      <c r="S53" s="7" t="n"/>
      <c r="T53" s="7" t="n"/>
      <c r="U53" s="7" t="n"/>
      <c r="V53" s="10">
        <f>IF('Angebote'!$A53="","",'Angebote'!$Q53+'Angebote'!$S53+'Angebote'!$T53-'Angebote'!$U53)</f>
        <v/>
      </c>
      <c r="W53" s="7" t="n"/>
      <c r="X53" s="10">
        <f>IF('Angebote'!$A53="","",'Angebote'!$W53-'Angebote'!$N53)</f>
        <v/>
      </c>
      <c r="Y53" s="11">
        <f>IF('Angebote'!$A53="","",IF('Angebote'!$N53&lt;='Angebote'!$W53,"Budget eingehalten","Budget überschritten"))</f>
        <v/>
      </c>
      <c r="Z53" s="5" t="n"/>
    </row>
    <row r="54">
      <c r="A54" s="4" t="n"/>
      <c r="B54" s="5" t="n"/>
      <c r="C54" s="5" t="n"/>
      <c r="D54" s="5" t="n"/>
      <c r="E54" s="5" t="n"/>
      <c r="F54" s="5" t="n"/>
      <c r="G54" s="6" t="n"/>
      <c r="H54" s="6" t="n"/>
      <c r="I54" s="7" t="n"/>
      <c r="J54" s="8" t="n"/>
      <c r="K54" s="8" t="n"/>
      <c r="L54" s="8" t="n"/>
      <c r="M54" s="9" t="n"/>
      <c r="N54" s="10">
        <f>IF('Angebote'!$A54="","",IFERROR(PMT('Angebote'!$J54/100/12,'Angebote'!$P54*12,-'Angebote'!$I54),0))</f>
        <v/>
      </c>
      <c r="O54" s="10">
        <f>IF('Angebote'!$A54="","",'Angebote'!$N54*12)</f>
        <v/>
      </c>
      <c r="P54" s="9" t="n"/>
      <c r="Q54" s="10">
        <f>IF('Angebote'!$A54="","",MAX(0,'Angebote'!$N54*'Angebote'!$P54*12-'Angebote'!$I54))</f>
        <v/>
      </c>
      <c r="R54" s="8" t="n"/>
      <c r="S54" s="7" t="n"/>
      <c r="T54" s="7" t="n"/>
      <c r="U54" s="7" t="n"/>
      <c r="V54" s="10">
        <f>IF('Angebote'!$A54="","",'Angebote'!$Q54+'Angebote'!$S54+'Angebote'!$T54-'Angebote'!$U54)</f>
        <v/>
      </c>
      <c r="W54" s="7" t="n"/>
      <c r="X54" s="10">
        <f>IF('Angebote'!$A54="","",'Angebote'!$W54-'Angebote'!$N54)</f>
        <v/>
      </c>
      <c r="Y54" s="11">
        <f>IF('Angebote'!$A54="","",IF('Angebote'!$N54&lt;='Angebote'!$W54,"Budget eingehalten","Budget überschritten"))</f>
        <v/>
      </c>
      <c r="Z54" s="5" t="n"/>
    </row>
    <row r="55">
      <c r="A55" s="4" t="n"/>
      <c r="B55" s="5" t="n"/>
      <c r="C55" s="5" t="n"/>
      <c r="D55" s="5" t="n"/>
      <c r="E55" s="5" t="n"/>
      <c r="F55" s="5" t="n"/>
      <c r="G55" s="6" t="n"/>
      <c r="H55" s="6" t="n"/>
      <c r="I55" s="7" t="n"/>
      <c r="J55" s="8" t="n"/>
      <c r="K55" s="8" t="n"/>
      <c r="L55" s="8" t="n"/>
      <c r="M55" s="9" t="n"/>
      <c r="N55" s="10">
        <f>IF('Angebote'!$A55="","",IFERROR(PMT('Angebote'!$J55/100/12,'Angebote'!$P55*12,-'Angebote'!$I55),0))</f>
        <v/>
      </c>
      <c r="O55" s="10">
        <f>IF('Angebote'!$A55="","",'Angebote'!$N55*12)</f>
        <v/>
      </c>
      <c r="P55" s="9" t="n"/>
      <c r="Q55" s="10">
        <f>IF('Angebote'!$A55="","",MAX(0,'Angebote'!$N55*'Angebote'!$P55*12-'Angebote'!$I55))</f>
        <v/>
      </c>
      <c r="R55" s="8" t="n"/>
      <c r="S55" s="7" t="n"/>
      <c r="T55" s="7" t="n"/>
      <c r="U55" s="7" t="n"/>
      <c r="V55" s="10">
        <f>IF('Angebote'!$A55="","",'Angebote'!$Q55+'Angebote'!$S55+'Angebote'!$T55-'Angebote'!$U55)</f>
        <v/>
      </c>
      <c r="W55" s="7" t="n"/>
      <c r="X55" s="10">
        <f>IF('Angebote'!$A55="","",'Angebote'!$W55-'Angebote'!$N55)</f>
        <v/>
      </c>
      <c r="Y55" s="11">
        <f>IF('Angebote'!$A55="","",IF('Angebote'!$N55&lt;='Angebote'!$W55,"Budget eingehalten","Budget überschritten"))</f>
        <v/>
      </c>
      <c r="Z55" s="5" t="n"/>
    </row>
    <row r="56">
      <c r="A56" s="4" t="n"/>
      <c r="B56" s="5" t="n"/>
      <c r="C56" s="5" t="n"/>
      <c r="D56" s="5" t="n"/>
      <c r="E56" s="5" t="n"/>
      <c r="F56" s="5" t="n"/>
      <c r="G56" s="6" t="n"/>
      <c r="H56" s="6" t="n"/>
      <c r="I56" s="7" t="n"/>
      <c r="J56" s="8" t="n"/>
      <c r="K56" s="8" t="n"/>
      <c r="L56" s="8" t="n"/>
      <c r="M56" s="9" t="n"/>
      <c r="N56" s="10">
        <f>IF('Angebote'!$A56="","",IFERROR(PMT('Angebote'!$J56/100/12,'Angebote'!$P56*12,-'Angebote'!$I56),0))</f>
        <v/>
      </c>
      <c r="O56" s="10">
        <f>IF('Angebote'!$A56="","",'Angebote'!$N56*12)</f>
        <v/>
      </c>
      <c r="P56" s="9" t="n"/>
      <c r="Q56" s="10">
        <f>IF('Angebote'!$A56="","",MAX(0,'Angebote'!$N56*'Angebote'!$P56*12-'Angebote'!$I56))</f>
        <v/>
      </c>
      <c r="R56" s="8" t="n"/>
      <c r="S56" s="7" t="n"/>
      <c r="T56" s="7" t="n"/>
      <c r="U56" s="7" t="n"/>
      <c r="V56" s="10">
        <f>IF('Angebote'!$A56="","",'Angebote'!$Q56+'Angebote'!$S56+'Angebote'!$T56-'Angebote'!$U56)</f>
        <v/>
      </c>
      <c r="W56" s="7" t="n"/>
      <c r="X56" s="10">
        <f>IF('Angebote'!$A56="","",'Angebote'!$W56-'Angebote'!$N56)</f>
        <v/>
      </c>
      <c r="Y56" s="11">
        <f>IF('Angebote'!$A56="","",IF('Angebote'!$N56&lt;='Angebote'!$W56,"Budget eingehalten","Budget überschritten"))</f>
        <v/>
      </c>
      <c r="Z56" s="5" t="n"/>
    </row>
    <row r="57">
      <c r="A57" s="4" t="n"/>
      <c r="B57" s="5" t="n"/>
      <c r="C57" s="5" t="n"/>
      <c r="D57" s="5" t="n"/>
      <c r="E57" s="5" t="n"/>
      <c r="F57" s="5" t="n"/>
      <c r="G57" s="6" t="n"/>
      <c r="H57" s="6" t="n"/>
      <c r="I57" s="7" t="n"/>
      <c r="J57" s="8" t="n"/>
      <c r="K57" s="8" t="n"/>
      <c r="L57" s="8" t="n"/>
      <c r="M57" s="9" t="n"/>
      <c r="N57" s="10">
        <f>IF('Angebote'!$A57="","",IFERROR(PMT('Angebote'!$J57/100/12,'Angebote'!$P57*12,-'Angebote'!$I57),0))</f>
        <v/>
      </c>
      <c r="O57" s="10">
        <f>IF('Angebote'!$A57="","",'Angebote'!$N57*12)</f>
        <v/>
      </c>
      <c r="P57" s="9" t="n"/>
      <c r="Q57" s="10">
        <f>IF('Angebote'!$A57="","",MAX(0,'Angebote'!$N57*'Angebote'!$P57*12-'Angebote'!$I57))</f>
        <v/>
      </c>
      <c r="R57" s="8" t="n"/>
      <c r="S57" s="7" t="n"/>
      <c r="T57" s="7" t="n"/>
      <c r="U57" s="7" t="n"/>
      <c r="V57" s="10">
        <f>IF('Angebote'!$A57="","",'Angebote'!$Q57+'Angebote'!$S57+'Angebote'!$T57-'Angebote'!$U57)</f>
        <v/>
      </c>
      <c r="W57" s="7" t="n"/>
      <c r="X57" s="10">
        <f>IF('Angebote'!$A57="","",'Angebote'!$W57-'Angebote'!$N57)</f>
        <v/>
      </c>
      <c r="Y57" s="11">
        <f>IF('Angebote'!$A57="","",IF('Angebote'!$N57&lt;='Angebote'!$W57,"Budget eingehalten","Budget überschritten"))</f>
        <v/>
      </c>
      <c r="Z57" s="5" t="n"/>
    </row>
    <row r="58">
      <c r="A58" s="4" t="n"/>
      <c r="B58" s="5" t="n"/>
      <c r="C58" s="5" t="n"/>
      <c r="D58" s="5" t="n"/>
      <c r="E58" s="5" t="n"/>
      <c r="F58" s="5" t="n"/>
      <c r="G58" s="6" t="n"/>
      <c r="H58" s="6" t="n"/>
      <c r="I58" s="7" t="n"/>
      <c r="J58" s="8" t="n"/>
      <c r="K58" s="8" t="n"/>
      <c r="L58" s="8" t="n"/>
      <c r="M58" s="9" t="n"/>
      <c r="N58" s="10">
        <f>IF('Angebote'!$A58="","",IFERROR(PMT('Angebote'!$J58/100/12,'Angebote'!$P58*12,-'Angebote'!$I58),0))</f>
        <v/>
      </c>
      <c r="O58" s="10">
        <f>IF('Angebote'!$A58="","",'Angebote'!$N58*12)</f>
        <v/>
      </c>
      <c r="P58" s="9" t="n"/>
      <c r="Q58" s="10">
        <f>IF('Angebote'!$A58="","",MAX(0,'Angebote'!$N58*'Angebote'!$P58*12-'Angebote'!$I58))</f>
        <v/>
      </c>
      <c r="R58" s="8" t="n"/>
      <c r="S58" s="7" t="n"/>
      <c r="T58" s="7" t="n"/>
      <c r="U58" s="7" t="n"/>
      <c r="V58" s="10">
        <f>IF('Angebote'!$A58="","",'Angebote'!$Q58+'Angebote'!$S58+'Angebote'!$T58-'Angebote'!$U58)</f>
        <v/>
      </c>
      <c r="W58" s="7" t="n"/>
      <c r="X58" s="10">
        <f>IF('Angebote'!$A58="","",'Angebote'!$W58-'Angebote'!$N58)</f>
        <v/>
      </c>
      <c r="Y58" s="11">
        <f>IF('Angebote'!$A58="","",IF('Angebote'!$N58&lt;='Angebote'!$W58,"Budget eingehalten","Budget überschritten"))</f>
        <v/>
      </c>
      <c r="Z58" s="5" t="n"/>
    </row>
    <row r="59">
      <c r="A59" s="4" t="n"/>
      <c r="B59" s="5" t="n"/>
      <c r="C59" s="5" t="n"/>
      <c r="D59" s="5" t="n"/>
      <c r="E59" s="5" t="n"/>
      <c r="F59" s="5" t="n"/>
      <c r="G59" s="6" t="n"/>
      <c r="H59" s="6" t="n"/>
      <c r="I59" s="7" t="n"/>
      <c r="J59" s="8" t="n"/>
      <c r="K59" s="8" t="n"/>
      <c r="L59" s="8" t="n"/>
      <c r="M59" s="9" t="n"/>
      <c r="N59" s="10">
        <f>IF('Angebote'!$A59="","",IFERROR(PMT('Angebote'!$J59/100/12,'Angebote'!$P59*12,-'Angebote'!$I59),0))</f>
        <v/>
      </c>
      <c r="O59" s="10">
        <f>IF('Angebote'!$A59="","",'Angebote'!$N59*12)</f>
        <v/>
      </c>
      <c r="P59" s="9" t="n"/>
      <c r="Q59" s="10">
        <f>IF('Angebote'!$A59="","",MAX(0,'Angebote'!$N59*'Angebote'!$P59*12-'Angebote'!$I59))</f>
        <v/>
      </c>
      <c r="R59" s="8" t="n"/>
      <c r="S59" s="7" t="n"/>
      <c r="T59" s="7" t="n"/>
      <c r="U59" s="7" t="n"/>
      <c r="V59" s="10">
        <f>IF('Angebote'!$A59="","",'Angebote'!$Q59+'Angebote'!$S59+'Angebote'!$T59-'Angebote'!$U59)</f>
        <v/>
      </c>
      <c r="W59" s="7" t="n"/>
      <c r="X59" s="10">
        <f>IF('Angebote'!$A59="","",'Angebote'!$W59-'Angebote'!$N59)</f>
        <v/>
      </c>
      <c r="Y59" s="11">
        <f>IF('Angebote'!$A59="","",IF('Angebote'!$N59&lt;='Angebote'!$W59,"Budget eingehalten","Budget überschritten"))</f>
        <v/>
      </c>
      <c r="Z59" s="5" t="n"/>
    </row>
    <row r="60">
      <c r="A60" s="4" t="n"/>
      <c r="B60" s="5" t="n"/>
      <c r="C60" s="5" t="n"/>
      <c r="D60" s="5" t="n"/>
      <c r="E60" s="5" t="n"/>
      <c r="F60" s="5" t="n"/>
      <c r="G60" s="6" t="n"/>
      <c r="H60" s="6" t="n"/>
      <c r="I60" s="7" t="n"/>
      <c r="J60" s="8" t="n"/>
      <c r="K60" s="8" t="n"/>
      <c r="L60" s="8" t="n"/>
      <c r="M60" s="9" t="n"/>
      <c r="N60" s="10">
        <f>IF('Angebote'!$A60="","",IFERROR(PMT('Angebote'!$J60/100/12,'Angebote'!$P60*12,-'Angebote'!$I60),0))</f>
        <v/>
      </c>
      <c r="O60" s="10">
        <f>IF('Angebote'!$A60="","",'Angebote'!$N60*12)</f>
        <v/>
      </c>
      <c r="P60" s="9" t="n"/>
      <c r="Q60" s="10">
        <f>IF('Angebote'!$A60="","",MAX(0,'Angebote'!$N60*'Angebote'!$P60*12-'Angebote'!$I60))</f>
        <v/>
      </c>
      <c r="R60" s="8" t="n"/>
      <c r="S60" s="7" t="n"/>
      <c r="T60" s="7" t="n"/>
      <c r="U60" s="7" t="n"/>
      <c r="V60" s="10">
        <f>IF('Angebote'!$A60="","",'Angebote'!$Q60+'Angebote'!$S60+'Angebote'!$T60-'Angebote'!$U60)</f>
        <v/>
      </c>
      <c r="W60" s="7" t="n"/>
      <c r="X60" s="10">
        <f>IF('Angebote'!$A60="","",'Angebote'!$W60-'Angebote'!$N60)</f>
        <v/>
      </c>
      <c r="Y60" s="11">
        <f>IF('Angebote'!$A60="","",IF('Angebote'!$N60&lt;='Angebote'!$W60,"Budget eingehalten","Budget überschritten"))</f>
        <v/>
      </c>
      <c r="Z60" s="5" t="n"/>
    </row>
    <row r="61">
      <c r="A61" s="4" t="n"/>
      <c r="B61" s="5" t="n"/>
      <c r="C61" s="5" t="n"/>
      <c r="D61" s="5" t="n"/>
      <c r="E61" s="5" t="n"/>
      <c r="F61" s="5" t="n"/>
      <c r="G61" s="6" t="n"/>
      <c r="H61" s="6" t="n"/>
      <c r="I61" s="7" t="n"/>
      <c r="J61" s="8" t="n"/>
      <c r="K61" s="8" t="n"/>
      <c r="L61" s="8" t="n"/>
      <c r="M61" s="9" t="n"/>
      <c r="N61" s="10">
        <f>IF('Angebote'!$A61="","",IFERROR(PMT('Angebote'!$J61/100/12,'Angebote'!$P61*12,-'Angebote'!$I61),0))</f>
        <v/>
      </c>
      <c r="O61" s="10">
        <f>IF('Angebote'!$A61="","",'Angebote'!$N61*12)</f>
        <v/>
      </c>
      <c r="P61" s="9" t="n"/>
      <c r="Q61" s="10">
        <f>IF('Angebote'!$A61="","",MAX(0,'Angebote'!$N61*'Angebote'!$P61*12-'Angebote'!$I61))</f>
        <v/>
      </c>
      <c r="R61" s="8" t="n"/>
      <c r="S61" s="7" t="n"/>
      <c r="T61" s="7" t="n"/>
      <c r="U61" s="7" t="n"/>
      <c r="V61" s="10">
        <f>IF('Angebote'!$A61="","",'Angebote'!$Q61+'Angebote'!$S61+'Angebote'!$T61-'Angebote'!$U61)</f>
        <v/>
      </c>
      <c r="W61" s="7" t="n"/>
      <c r="X61" s="10">
        <f>IF('Angebote'!$A61="","",'Angebote'!$W61-'Angebote'!$N61)</f>
        <v/>
      </c>
      <c r="Y61" s="11">
        <f>IF('Angebote'!$A61="","",IF('Angebote'!$N61&lt;='Angebote'!$W61,"Budget eingehalten","Budget überschritten"))</f>
        <v/>
      </c>
      <c r="Z61" s="5" t="n"/>
    </row>
    <row r="62">
      <c r="A62" s="4" t="n"/>
      <c r="B62" s="5" t="n"/>
      <c r="C62" s="5" t="n"/>
      <c r="D62" s="5" t="n"/>
      <c r="E62" s="5" t="n"/>
      <c r="F62" s="5" t="n"/>
      <c r="G62" s="6" t="n"/>
      <c r="H62" s="6" t="n"/>
      <c r="I62" s="7" t="n"/>
      <c r="J62" s="8" t="n"/>
      <c r="K62" s="8" t="n"/>
      <c r="L62" s="8" t="n"/>
      <c r="M62" s="9" t="n"/>
      <c r="N62" s="10">
        <f>IF('Angebote'!$A62="","",IFERROR(PMT('Angebote'!$J62/100/12,'Angebote'!$P62*12,-'Angebote'!$I62),0))</f>
        <v/>
      </c>
      <c r="O62" s="10">
        <f>IF('Angebote'!$A62="","",'Angebote'!$N62*12)</f>
        <v/>
      </c>
      <c r="P62" s="9" t="n"/>
      <c r="Q62" s="10">
        <f>IF('Angebote'!$A62="","",MAX(0,'Angebote'!$N62*'Angebote'!$P62*12-'Angebote'!$I62))</f>
        <v/>
      </c>
      <c r="R62" s="8" t="n"/>
      <c r="S62" s="7" t="n"/>
      <c r="T62" s="7" t="n"/>
      <c r="U62" s="7" t="n"/>
      <c r="V62" s="10">
        <f>IF('Angebote'!$A62="","",'Angebote'!$Q62+'Angebote'!$S62+'Angebote'!$T62-'Angebote'!$U62)</f>
        <v/>
      </c>
      <c r="W62" s="7" t="n"/>
      <c r="X62" s="10">
        <f>IF('Angebote'!$A62="","",'Angebote'!$W62-'Angebote'!$N62)</f>
        <v/>
      </c>
      <c r="Y62" s="11">
        <f>IF('Angebote'!$A62="","",IF('Angebote'!$N62&lt;='Angebote'!$W62,"Budget eingehalten","Budget überschritten"))</f>
        <v/>
      </c>
      <c r="Z62" s="5" t="n"/>
    </row>
    <row r="63">
      <c r="A63" s="4" t="n"/>
      <c r="B63" s="5" t="n"/>
      <c r="C63" s="5" t="n"/>
      <c r="D63" s="5" t="n"/>
      <c r="E63" s="5" t="n"/>
      <c r="F63" s="5" t="n"/>
      <c r="G63" s="6" t="n"/>
      <c r="H63" s="6" t="n"/>
      <c r="I63" s="7" t="n"/>
      <c r="J63" s="8" t="n"/>
      <c r="K63" s="8" t="n"/>
      <c r="L63" s="8" t="n"/>
      <c r="M63" s="9" t="n"/>
      <c r="N63" s="10">
        <f>IF('Angebote'!$A63="","",IFERROR(PMT('Angebote'!$J63/100/12,'Angebote'!$P63*12,-'Angebote'!$I63),0))</f>
        <v/>
      </c>
      <c r="O63" s="10">
        <f>IF('Angebote'!$A63="","",'Angebote'!$N63*12)</f>
        <v/>
      </c>
      <c r="P63" s="9" t="n"/>
      <c r="Q63" s="10">
        <f>IF('Angebote'!$A63="","",MAX(0,'Angebote'!$N63*'Angebote'!$P63*12-'Angebote'!$I63))</f>
        <v/>
      </c>
      <c r="R63" s="8" t="n"/>
      <c r="S63" s="7" t="n"/>
      <c r="T63" s="7" t="n"/>
      <c r="U63" s="7" t="n"/>
      <c r="V63" s="10">
        <f>IF('Angebote'!$A63="","",'Angebote'!$Q63+'Angebote'!$S63+'Angebote'!$T63-'Angebote'!$U63)</f>
        <v/>
      </c>
      <c r="W63" s="7" t="n"/>
      <c r="X63" s="10">
        <f>IF('Angebote'!$A63="","",'Angebote'!$W63-'Angebote'!$N63)</f>
        <v/>
      </c>
      <c r="Y63" s="11">
        <f>IF('Angebote'!$A63="","",IF('Angebote'!$N63&lt;='Angebote'!$W63,"Budget eingehalten","Budget überschritten"))</f>
        <v/>
      </c>
      <c r="Z63" s="5" t="n"/>
    </row>
    <row r="64">
      <c r="A64" s="4" t="n"/>
      <c r="B64" s="5" t="n"/>
      <c r="C64" s="5" t="n"/>
      <c r="D64" s="5" t="n"/>
      <c r="E64" s="5" t="n"/>
      <c r="F64" s="5" t="n"/>
      <c r="G64" s="6" t="n"/>
      <c r="H64" s="6" t="n"/>
      <c r="I64" s="7" t="n"/>
      <c r="J64" s="8" t="n"/>
      <c r="K64" s="8" t="n"/>
      <c r="L64" s="8" t="n"/>
      <c r="M64" s="9" t="n"/>
      <c r="N64" s="10">
        <f>IF('Angebote'!$A64="","",IFERROR(PMT('Angebote'!$J64/100/12,'Angebote'!$P64*12,-'Angebote'!$I64),0))</f>
        <v/>
      </c>
      <c r="O64" s="10">
        <f>IF('Angebote'!$A64="","",'Angebote'!$N64*12)</f>
        <v/>
      </c>
      <c r="P64" s="9" t="n"/>
      <c r="Q64" s="10">
        <f>IF('Angebote'!$A64="","",MAX(0,'Angebote'!$N64*'Angebote'!$P64*12-'Angebote'!$I64))</f>
        <v/>
      </c>
      <c r="R64" s="8" t="n"/>
      <c r="S64" s="7" t="n"/>
      <c r="T64" s="7" t="n"/>
      <c r="U64" s="7" t="n"/>
      <c r="V64" s="10">
        <f>IF('Angebote'!$A64="","",'Angebote'!$Q64+'Angebote'!$S64+'Angebote'!$T64-'Angebote'!$U64)</f>
        <v/>
      </c>
      <c r="W64" s="7" t="n"/>
      <c r="X64" s="10">
        <f>IF('Angebote'!$A64="","",'Angebote'!$W64-'Angebote'!$N64)</f>
        <v/>
      </c>
      <c r="Y64" s="11">
        <f>IF('Angebote'!$A64="","",IF('Angebote'!$N64&lt;='Angebote'!$W64,"Budget eingehalten","Budget überschritten"))</f>
        <v/>
      </c>
      <c r="Z64" s="5" t="n"/>
    </row>
    <row r="65">
      <c r="A65" s="4" t="n"/>
      <c r="B65" s="5" t="n"/>
      <c r="C65" s="5" t="n"/>
      <c r="D65" s="5" t="n"/>
      <c r="E65" s="5" t="n"/>
      <c r="F65" s="5" t="n"/>
      <c r="G65" s="6" t="n"/>
      <c r="H65" s="6" t="n"/>
      <c r="I65" s="7" t="n"/>
      <c r="J65" s="8" t="n"/>
      <c r="K65" s="8" t="n"/>
      <c r="L65" s="8" t="n"/>
      <c r="M65" s="9" t="n"/>
      <c r="N65" s="10">
        <f>IF('Angebote'!$A65="","",IFERROR(PMT('Angebote'!$J65/100/12,'Angebote'!$P65*12,-'Angebote'!$I65),0))</f>
        <v/>
      </c>
      <c r="O65" s="10">
        <f>IF('Angebote'!$A65="","",'Angebote'!$N65*12)</f>
        <v/>
      </c>
      <c r="P65" s="9" t="n"/>
      <c r="Q65" s="10">
        <f>IF('Angebote'!$A65="","",MAX(0,'Angebote'!$N65*'Angebote'!$P65*12-'Angebote'!$I65))</f>
        <v/>
      </c>
      <c r="R65" s="8" t="n"/>
      <c r="S65" s="7" t="n"/>
      <c r="T65" s="7" t="n"/>
      <c r="U65" s="7" t="n"/>
      <c r="V65" s="10">
        <f>IF('Angebote'!$A65="","",'Angebote'!$Q65+'Angebote'!$S65+'Angebote'!$T65-'Angebote'!$U65)</f>
        <v/>
      </c>
      <c r="W65" s="7" t="n"/>
      <c r="X65" s="10">
        <f>IF('Angebote'!$A65="","",'Angebote'!$W65-'Angebote'!$N65)</f>
        <v/>
      </c>
      <c r="Y65" s="11">
        <f>IF('Angebote'!$A65="","",IF('Angebote'!$N65&lt;='Angebote'!$W65,"Budget eingehalten","Budget überschritten"))</f>
        <v/>
      </c>
      <c r="Z65" s="5" t="n"/>
    </row>
    <row r="66">
      <c r="A66" s="4" t="n"/>
      <c r="B66" s="5" t="n"/>
      <c r="C66" s="5" t="n"/>
      <c r="D66" s="5" t="n"/>
      <c r="E66" s="5" t="n"/>
      <c r="F66" s="5" t="n"/>
      <c r="G66" s="6" t="n"/>
      <c r="H66" s="6" t="n"/>
      <c r="I66" s="7" t="n"/>
      <c r="J66" s="8" t="n"/>
      <c r="K66" s="8" t="n"/>
      <c r="L66" s="8" t="n"/>
      <c r="M66" s="9" t="n"/>
      <c r="N66" s="10">
        <f>IF('Angebote'!$A66="","",IFERROR(PMT('Angebote'!$J66/100/12,'Angebote'!$P66*12,-'Angebote'!$I66),0))</f>
        <v/>
      </c>
      <c r="O66" s="10">
        <f>IF('Angebote'!$A66="","",'Angebote'!$N66*12)</f>
        <v/>
      </c>
      <c r="P66" s="9" t="n"/>
      <c r="Q66" s="10">
        <f>IF('Angebote'!$A66="","",MAX(0,'Angebote'!$N66*'Angebote'!$P66*12-'Angebote'!$I66))</f>
        <v/>
      </c>
      <c r="R66" s="8" t="n"/>
      <c r="S66" s="7" t="n"/>
      <c r="T66" s="7" t="n"/>
      <c r="U66" s="7" t="n"/>
      <c r="V66" s="10">
        <f>IF('Angebote'!$A66="","",'Angebote'!$Q66+'Angebote'!$S66+'Angebote'!$T66-'Angebote'!$U66)</f>
        <v/>
      </c>
      <c r="W66" s="7" t="n"/>
      <c r="X66" s="10">
        <f>IF('Angebote'!$A66="","",'Angebote'!$W66-'Angebote'!$N66)</f>
        <v/>
      </c>
      <c r="Y66" s="11">
        <f>IF('Angebote'!$A66="","",IF('Angebote'!$N66&lt;='Angebote'!$W66,"Budget eingehalten","Budget überschritten"))</f>
        <v/>
      </c>
      <c r="Z66" s="5" t="n"/>
    </row>
    <row r="67">
      <c r="A67" s="4" t="n"/>
      <c r="B67" s="5" t="n"/>
      <c r="C67" s="5" t="n"/>
      <c r="D67" s="5" t="n"/>
      <c r="E67" s="5" t="n"/>
      <c r="F67" s="5" t="n"/>
      <c r="G67" s="6" t="n"/>
      <c r="H67" s="6" t="n"/>
      <c r="I67" s="7" t="n"/>
      <c r="J67" s="8" t="n"/>
      <c r="K67" s="8" t="n"/>
      <c r="L67" s="8" t="n"/>
      <c r="M67" s="9" t="n"/>
      <c r="N67" s="10">
        <f>IF('Angebote'!$A67="","",IFERROR(PMT('Angebote'!$J67/100/12,'Angebote'!$P67*12,-'Angebote'!$I67),0))</f>
        <v/>
      </c>
      <c r="O67" s="10">
        <f>IF('Angebote'!$A67="","",'Angebote'!$N67*12)</f>
        <v/>
      </c>
      <c r="P67" s="9" t="n"/>
      <c r="Q67" s="10">
        <f>IF('Angebote'!$A67="","",MAX(0,'Angebote'!$N67*'Angebote'!$P67*12-'Angebote'!$I67))</f>
        <v/>
      </c>
      <c r="R67" s="8" t="n"/>
      <c r="S67" s="7" t="n"/>
      <c r="T67" s="7" t="n"/>
      <c r="U67" s="7" t="n"/>
      <c r="V67" s="10">
        <f>IF('Angebote'!$A67="","",'Angebote'!$Q67+'Angebote'!$S67+'Angebote'!$T67-'Angebote'!$U67)</f>
        <v/>
      </c>
      <c r="W67" s="7" t="n"/>
      <c r="X67" s="10">
        <f>IF('Angebote'!$A67="","",'Angebote'!$W67-'Angebote'!$N67)</f>
        <v/>
      </c>
      <c r="Y67" s="11">
        <f>IF('Angebote'!$A67="","",IF('Angebote'!$N67&lt;='Angebote'!$W67,"Budget eingehalten","Budget überschritten"))</f>
        <v/>
      </c>
      <c r="Z67" s="5" t="n"/>
    </row>
    <row r="68">
      <c r="A68" s="4" t="n"/>
      <c r="B68" s="5" t="n"/>
      <c r="C68" s="5" t="n"/>
      <c r="D68" s="5" t="n"/>
      <c r="E68" s="5" t="n"/>
      <c r="F68" s="5" t="n"/>
      <c r="G68" s="6" t="n"/>
      <c r="H68" s="6" t="n"/>
      <c r="I68" s="7" t="n"/>
      <c r="J68" s="8" t="n"/>
      <c r="K68" s="8" t="n"/>
      <c r="L68" s="8" t="n"/>
      <c r="M68" s="9" t="n"/>
      <c r="N68" s="10">
        <f>IF('Angebote'!$A68="","",IFERROR(PMT('Angebote'!$J68/100/12,'Angebote'!$P68*12,-'Angebote'!$I68),0))</f>
        <v/>
      </c>
      <c r="O68" s="10">
        <f>IF('Angebote'!$A68="","",'Angebote'!$N68*12)</f>
        <v/>
      </c>
      <c r="P68" s="9" t="n"/>
      <c r="Q68" s="10">
        <f>IF('Angebote'!$A68="","",MAX(0,'Angebote'!$N68*'Angebote'!$P68*12-'Angebote'!$I68))</f>
        <v/>
      </c>
      <c r="R68" s="8" t="n"/>
      <c r="S68" s="7" t="n"/>
      <c r="T68" s="7" t="n"/>
      <c r="U68" s="7" t="n"/>
      <c r="V68" s="10">
        <f>IF('Angebote'!$A68="","",'Angebote'!$Q68+'Angebote'!$S68+'Angebote'!$T68-'Angebote'!$U68)</f>
        <v/>
      </c>
      <c r="W68" s="7" t="n"/>
      <c r="X68" s="10">
        <f>IF('Angebote'!$A68="","",'Angebote'!$W68-'Angebote'!$N68)</f>
        <v/>
      </c>
      <c r="Y68" s="11">
        <f>IF('Angebote'!$A68="","",IF('Angebote'!$N68&lt;='Angebote'!$W68,"Budget eingehalten","Budget überschritten"))</f>
        <v/>
      </c>
      <c r="Z68" s="5" t="n"/>
    </row>
    <row r="69">
      <c r="A69" s="4" t="n"/>
      <c r="B69" s="5" t="n"/>
      <c r="C69" s="5" t="n"/>
      <c r="D69" s="5" t="n"/>
      <c r="E69" s="5" t="n"/>
      <c r="F69" s="5" t="n"/>
      <c r="G69" s="6" t="n"/>
      <c r="H69" s="6" t="n"/>
      <c r="I69" s="7" t="n"/>
      <c r="J69" s="8" t="n"/>
      <c r="K69" s="8" t="n"/>
      <c r="L69" s="8" t="n"/>
      <c r="M69" s="9" t="n"/>
      <c r="N69" s="10">
        <f>IF('Angebote'!$A69="","",IFERROR(PMT('Angebote'!$J69/100/12,'Angebote'!$P69*12,-'Angebote'!$I69),0))</f>
        <v/>
      </c>
      <c r="O69" s="10">
        <f>IF('Angebote'!$A69="","",'Angebote'!$N69*12)</f>
        <v/>
      </c>
      <c r="P69" s="9" t="n"/>
      <c r="Q69" s="10">
        <f>IF('Angebote'!$A69="","",MAX(0,'Angebote'!$N69*'Angebote'!$P69*12-'Angebote'!$I69))</f>
        <v/>
      </c>
      <c r="R69" s="8" t="n"/>
      <c r="S69" s="7" t="n"/>
      <c r="T69" s="7" t="n"/>
      <c r="U69" s="7" t="n"/>
      <c r="V69" s="10">
        <f>IF('Angebote'!$A69="","",'Angebote'!$Q69+'Angebote'!$S69+'Angebote'!$T69-'Angebote'!$U69)</f>
        <v/>
      </c>
      <c r="W69" s="7" t="n"/>
      <c r="X69" s="10">
        <f>IF('Angebote'!$A69="","",'Angebote'!$W69-'Angebote'!$N69)</f>
        <v/>
      </c>
      <c r="Y69" s="11">
        <f>IF('Angebote'!$A69="","",IF('Angebote'!$N69&lt;='Angebote'!$W69,"Budget eingehalten","Budget überschritten"))</f>
        <v/>
      </c>
      <c r="Z69" s="5" t="n"/>
    </row>
    <row r="70">
      <c r="A70" s="4" t="n"/>
      <c r="B70" s="5" t="n"/>
      <c r="C70" s="5" t="n"/>
      <c r="D70" s="5" t="n"/>
      <c r="E70" s="5" t="n"/>
      <c r="F70" s="5" t="n"/>
      <c r="G70" s="6" t="n"/>
      <c r="H70" s="6" t="n"/>
      <c r="I70" s="7" t="n"/>
      <c r="J70" s="8" t="n"/>
      <c r="K70" s="8" t="n"/>
      <c r="L70" s="8" t="n"/>
      <c r="M70" s="9" t="n"/>
      <c r="N70" s="10">
        <f>IF('Angebote'!$A70="","",IFERROR(PMT('Angebote'!$J70/100/12,'Angebote'!$P70*12,-'Angebote'!$I70),0))</f>
        <v/>
      </c>
      <c r="O70" s="10">
        <f>IF('Angebote'!$A70="","",'Angebote'!$N70*12)</f>
        <v/>
      </c>
      <c r="P70" s="9" t="n"/>
      <c r="Q70" s="10">
        <f>IF('Angebote'!$A70="","",MAX(0,'Angebote'!$N70*'Angebote'!$P70*12-'Angebote'!$I70))</f>
        <v/>
      </c>
      <c r="R70" s="8" t="n"/>
      <c r="S70" s="7" t="n"/>
      <c r="T70" s="7" t="n"/>
      <c r="U70" s="7" t="n"/>
      <c r="V70" s="10">
        <f>IF('Angebote'!$A70="","",'Angebote'!$Q70+'Angebote'!$S70+'Angebote'!$T70-'Angebote'!$U70)</f>
        <v/>
      </c>
      <c r="W70" s="7" t="n"/>
      <c r="X70" s="10">
        <f>IF('Angebote'!$A70="","",'Angebote'!$W70-'Angebote'!$N70)</f>
        <v/>
      </c>
      <c r="Y70" s="11">
        <f>IF('Angebote'!$A70="","",IF('Angebote'!$N70&lt;='Angebote'!$W70,"Budget eingehalten","Budget überschritten"))</f>
        <v/>
      </c>
      <c r="Z70" s="5" t="n"/>
    </row>
    <row r="71">
      <c r="A71" s="4" t="n"/>
      <c r="B71" s="5" t="n"/>
      <c r="C71" s="5" t="n"/>
      <c r="D71" s="5" t="n"/>
      <c r="E71" s="5" t="n"/>
      <c r="F71" s="5" t="n"/>
      <c r="G71" s="6" t="n"/>
      <c r="H71" s="6" t="n"/>
      <c r="I71" s="7" t="n"/>
      <c r="J71" s="8" t="n"/>
      <c r="K71" s="8" t="n"/>
      <c r="L71" s="8" t="n"/>
      <c r="M71" s="9" t="n"/>
      <c r="N71" s="10">
        <f>IF('Angebote'!$A71="","",IFERROR(PMT('Angebote'!$J71/100/12,'Angebote'!$P71*12,-'Angebote'!$I71),0))</f>
        <v/>
      </c>
      <c r="O71" s="10">
        <f>IF('Angebote'!$A71="","",'Angebote'!$N71*12)</f>
        <v/>
      </c>
      <c r="P71" s="9" t="n"/>
      <c r="Q71" s="10">
        <f>IF('Angebote'!$A71="","",MAX(0,'Angebote'!$N71*'Angebote'!$P71*12-'Angebote'!$I71))</f>
        <v/>
      </c>
      <c r="R71" s="8" t="n"/>
      <c r="S71" s="7" t="n"/>
      <c r="T71" s="7" t="n"/>
      <c r="U71" s="7" t="n"/>
      <c r="V71" s="10">
        <f>IF('Angebote'!$A71="","",'Angebote'!$Q71+'Angebote'!$S71+'Angebote'!$T71-'Angebote'!$U71)</f>
        <v/>
      </c>
      <c r="W71" s="7" t="n"/>
      <c r="X71" s="10">
        <f>IF('Angebote'!$A71="","",'Angebote'!$W71-'Angebote'!$N71)</f>
        <v/>
      </c>
      <c r="Y71" s="11">
        <f>IF('Angebote'!$A71="","",IF('Angebote'!$N71&lt;='Angebote'!$W71,"Budget eingehalten","Budget überschritten"))</f>
        <v/>
      </c>
      <c r="Z71" s="5" t="n"/>
    </row>
    <row r="72">
      <c r="A72" s="4" t="n"/>
      <c r="B72" s="5" t="n"/>
      <c r="C72" s="5" t="n"/>
      <c r="D72" s="5" t="n"/>
      <c r="E72" s="5" t="n"/>
      <c r="F72" s="5" t="n"/>
      <c r="G72" s="6" t="n"/>
      <c r="H72" s="6" t="n"/>
      <c r="I72" s="7" t="n"/>
      <c r="J72" s="8" t="n"/>
      <c r="K72" s="8" t="n"/>
      <c r="L72" s="8" t="n"/>
      <c r="M72" s="9" t="n"/>
      <c r="N72" s="10">
        <f>IF('Angebote'!$A72="","",IFERROR(PMT('Angebote'!$J72/100/12,'Angebote'!$P72*12,-'Angebote'!$I72),0))</f>
        <v/>
      </c>
      <c r="O72" s="10">
        <f>IF('Angebote'!$A72="","",'Angebote'!$N72*12)</f>
        <v/>
      </c>
      <c r="P72" s="9" t="n"/>
      <c r="Q72" s="10">
        <f>IF('Angebote'!$A72="","",MAX(0,'Angebote'!$N72*'Angebote'!$P72*12-'Angebote'!$I72))</f>
        <v/>
      </c>
      <c r="R72" s="8" t="n"/>
      <c r="S72" s="7" t="n"/>
      <c r="T72" s="7" t="n"/>
      <c r="U72" s="7" t="n"/>
      <c r="V72" s="10">
        <f>IF('Angebote'!$A72="","",'Angebote'!$Q72+'Angebote'!$S72+'Angebote'!$T72-'Angebote'!$U72)</f>
        <v/>
      </c>
      <c r="W72" s="7" t="n"/>
      <c r="X72" s="10">
        <f>IF('Angebote'!$A72="","",'Angebote'!$W72-'Angebote'!$N72)</f>
        <v/>
      </c>
      <c r="Y72" s="11">
        <f>IF('Angebote'!$A72="","",IF('Angebote'!$N72&lt;='Angebote'!$W72,"Budget eingehalten","Budget überschritten"))</f>
        <v/>
      </c>
      <c r="Z72" s="5" t="n"/>
    </row>
    <row r="73">
      <c r="A73" s="4" t="n"/>
      <c r="B73" s="5" t="n"/>
      <c r="C73" s="5" t="n"/>
      <c r="D73" s="5" t="n"/>
      <c r="E73" s="5" t="n"/>
      <c r="F73" s="5" t="n"/>
      <c r="G73" s="6" t="n"/>
      <c r="H73" s="6" t="n"/>
      <c r="I73" s="7" t="n"/>
      <c r="J73" s="8" t="n"/>
      <c r="K73" s="8" t="n"/>
      <c r="L73" s="8" t="n"/>
      <c r="M73" s="9" t="n"/>
      <c r="N73" s="10">
        <f>IF('Angebote'!$A73="","",IFERROR(PMT('Angebote'!$J73/100/12,'Angebote'!$P73*12,-'Angebote'!$I73),0))</f>
        <v/>
      </c>
      <c r="O73" s="10">
        <f>IF('Angebote'!$A73="","",'Angebote'!$N73*12)</f>
        <v/>
      </c>
      <c r="P73" s="9" t="n"/>
      <c r="Q73" s="10">
        <f>IF('Angebote'!$A73="","",MAX(0,'Angebote'!$N73*'Angebote'!$P73*12-'Angebote'!$I73))</f>
        <v/>
      </c>
      <c r="R73" s="8" t="n"/>
      <c r="S73" s="7" t="n"/>
      <c r="T73" s="7" t="n"/>
      <c r="U73" s="7" t="n"/>
      <c r="V73" s="10">
        <f>IF('Angebote'!$A73="","",'Angebote'!$Q73+'Angebote'!$S73+'Angebote'!$T73-'Angebote'!$U73)</f>
        <v/>
      </c>
      <c r="W73" s="7" t="n"/>
      <c r="X73" s="10">
        <f>IF('Angebote'!$A73="","",'Angebote'!$W73-'Angebote'!$N73)</f>
        <v/>
      </c>
      <c r="Y73" s="11">
        <f>IF('Angebote'!$A73="","",IF('Angebote'!$N73&lt;='Angebote'!$W73,"Budget eingehalten","Budget überschritten"))</f>
        <v/>
      </c>
      <c r="Z73" s="5" t="n"/>
    </row>
    <row r="74">
      <c r="A74" s="4" t="n"/>
      <c r="B74" s="5" t="n"/>
      <c r="C74" s="5" t="n"/>
      <c r="D74" s="5" t="n"/>
      <c r="E74" s="5" t="n"/>
      <c r="F74" s="5" t="n"/>
      <c r="G74" s="6" t="n"/>
      <c r="H74" s="6" t="n"/>
      <c r="I74" s="7" t="n"/>
      <c r="J74" s="8" t="n"/>
      <c r="K74" s="8" t="n"/>
      <c r="L74" s="8" t="n"/>
      <c r="M74" s="9" t="n"/>
      <c r="N74" s="10">
        <f>IF('Angebote'!$A74="","",IFERROR(PMT('Angebote'!$J74/100/12,'Angebote'!$P74*12,-'Angebote'!$I74),0))</f>
        <v/>
      </c>
      <c r="O74" s="10">
        <f>IF('Angebote'!$A74="","",'Angebote'!$N74*12)</f>
        <v/>
      </c>
      <c r="P74" s="9" t="n"/>
      <c r="Q74" s="10">
        <f>IF('Angebote'!$A74="","",MAX(0,'Angebote'!$N74*'Angebote'!$P74*12-'Angebote'!$I74))</f>
        <v/>
      </c>
      <c r="R74" s="8" t="n"/>
      <c r="S74" s="7" t="n"/>
      <c r="T74" s="7" t="n"/>
      <c r="U74" s="7" t="n"/>
      <c r="V74" s="10">
        <f>IF('Angebote'!$A74="","",'Angebote'!$Q74+'Angebote'!$S74+'Angebote'!$T74-'Angebote'!$U74)</f>
        <v/>
      </c>
      <c r="W74" s="7" t="n"/>
      <c r="X74" s="10">
        <f>IF('Angebote'!$A74="","",'Angebote'!$W74-'Angebote'!$N74)</f>
        <v/>
      </c>
      <c r="Y74" s="11">
        <f>IF('Angebote'!$A74="","",IF('Angebote'!$N74&lt;='Angebote'!$W74,"Budget eingehalten","Budget überschritten"))</f>
        <v/>
      </c>
      <c r="Z74" s="5" t="n"/>
    </row>
    <row r="75">
      <c r="A75" s="4" t="n"/>
      <c r="B75" s="5" t="n"/>
      <c r="C75" s="5" t="n"/>
      <c r="D75" s="5" t="n"/>
      <c r="E75" s="5" t="n"/>
      <c r="F75" s="5" t="n"/>
      <c r="G75" s="6" t="n"/>
      <c r="H75" s="6" t="n"/>
      <c r="I75" s="7" t="n"/>
      <c r="J75" s="8" t="n"/>
      <c r="K75" s="8" t="n"/>
      <c r="L75" s="8" t="n"/>
      <c r="M75" s="9" t="n"/>
      <c r="N75" s="10">
        <f>IF('Angebote'!$A75="","",IFERROR(PMT('Angebote'!$J75/100/12,'Angebote'!$P75*12,-'Angebote'!$I75),0))</f>
        <v/>
      </c>
      <c r="O75" s="10">
        <f>IF('Angebote'!$A75="","",'Angebote'!$N75*12)</f>
        <v/>
      </c>
      <c r="P75" s="9" t="n"/>
      <c r="Q75" s="10">
        <f>IF('Angebote'!$A75="","",MAX(0,'Angebote'!$N75*'Angebote'!$P75*12-'Angebote'!$I75))</f>
        <v/>
      </c>
      <c r="R75" s="8" t="n"/>
      <c r="S75" s="7" t="n"/>
      <c r="T75" s="7" t="n"/>
      <c r="U75" s="7" t="n"/>
      <c r="V75" s="10">
        <f>IF('Angebote'!$A75="","",'Angebote'!$Q75+'Angebote'!$S75+'Angebote'!$T75-'Angebote'!$U75)</f>
        <v/>
      </c>
      <c r="W75" s="7" t="n"/>
      <c r="X75" s="10">
        <f>IF('Angebote'!$A75="","",'Angebote'!$W75-'Angebote'!$N75)</f>
        <v/>
      </c>
      <c r="Y75" s="11">
        <f>IF('Angebote'!$A75="","",IF('Angebote'!$N75&lt;='Angebote'!$W75,"Budget eingehalten","Budget überschritten"))</f>
        <v/>
      </c>
      <c r="Z75" s="5" t="n"/>
    </row>
    <row r="76">
      <c r="A76" s="4" t="n"/>
      <c r="B76" s="5" t="n"/>
      <c r="C76" s="5" t="n"/>
      <c r="D76" s="5" t="n"/>
      <c r="E76" s="5" t="n"/>
      <c r="F76" s="5" t="n"/>
      <c r="G76" s="6" t="n"/>
      <c r="H76" s="6" t="n"/>
      <c r="I76" s="7" t="n"/>
      <c r="J76" s="8" t="n"/>
      <c r="K76" s="8" t="n"/>
      <c r="L76" s="8" t="n"/>
      <c r="M76" s="9" t="n"/>
      <c r="N76" s="10">
        <f>IF('Angebote'!$A76="","",IFERROR(PMT('Angebote'!$J76/100/12,'Angebote'!$P76*12,-'Angebote'!$I76),0))</f>
        <v/>
      </c>
      <c r="O76" s="10">
        <f>IF('Angebote'!$A76="","",'Angebote'!$N76*12)</f>
        <v/>
      </c>
      <c r="P76" s="9" t="n"/>
      <c r="Q76" s="10">
        <f>IF('Angebote'!$A76="","",MAX(0,'Angebote'!$N76*'Angebote'!$P76*12-'Angebote'!$I76))</f>
        <v/>
      </c>
      <c r="R76" s="8" t="n"/>
      <c r="S76" s="7" t="n"/>
      <c r="T76" s="7" t="n"/>
      <c r="U76" s="7" t="n"/>
      <c r="V76" s="10">
        <f>IF('Angebote'!$A76="","",'Angebote'!$Q76+'Angebote'!$S76+'Angebote'!$T76-'Angebote'!$U76)</f>
        <v/>
      </c>
      <c r="W76" s="7" t="n"/>
      <c r="X76" s="10">
        <f>IF('Angebote'!$A76="","",'Angebote'!$W76-'Angebote'!$N76)</f>
        <v/>
      </c>
      <c r="Y76" s="11">
        <f>IF('Angebote'!$A76="","",IF('Angebote'!$N76&lt;='Angebote'!$W76,"Budget eingehalten","Budget überschritten"))</f>
        <v/>
      </c>
      <c r="Z76" s="5" t="n"/>
    </row>
    <row r="77">
      <c r="A77" s="4" t="n"/>
      <c r="B77" s="5" t="n"/>
      <c r="C77" s="5" t="n"/>
      <c r="D77" s="5" t="n"/>
      <c r="E77" s="5" t="n"/>
      <c r="F77" s="5" t="n"/>
      <c r="G77" s="6" t="n"/>
      <c r="H77" s="6" t="n"/>
      <c r="I77" s="7" t="n"/>
      <c r="J77" s="8" t="n"/>
      <c r="K77" s="8" t="n"/>
      <c r="L77" s="8" t="n"/>
      <c r="M77" s="9" t="n"/>
      <c r="N77" s="10">
        <f>IF('Angebote'!$A77="","",IFERROR(PMT('Angebote'!$J77/100/12,'Angebote'!$P77*12,-'Angebote'!$I77),0))</f>
        <v/>
      </c>
      <c r="O77" s="10">
        <f>IF('Angebote'!$A77="","",'Angebote'!$N77*12)</f>
        <v/>
      </c>
      <c r="P77" s="9" t="n"/>
      <c r="Q77" s="10">
        <f>IF('Angebote'!$A77="","",MAX(0,'Angebote'!$N77*'Angebote'!$P77*12-'Angebote'!$I77))</f>
        <v/>
      </c>
      <c r="R77" s="8" t="n"/>
      <c r="S77" s="7" t="n"/>
      <c r="T77" s="7" t="n"/>
      <c r="U77" s="7" t="n"/>
      <c r="V77" s="10">
        <f>IF('Angebote'!$A77="","",'Angebote'!$Q77+'Angebote'!$S77+'Angebote'!$T77-'Angebote'!$U77)</f>
        <v/>
      </c>
      <c r="W77" s="7" t="n"/>
      <c r="X77" s="10">
        <f>IF('Angebote'!$A77="","",'Angebote'!$W77-'Angebote'!$N77)</f>
        <v/>
      </c>
      <c r="Y77" s="11">
        <f>IF('Angebote'!$A77="","",IF('Angebote'!$N77&lt;='Angebote'!$W77,"Budget eingehalten","Budget überschritten"))</f>
        <v/>
      </c>
      <c r="Z77" s="5" t="n"/>
    </row>
    <row r="78">
      <c r="A78" s="4" t="n"/>
      <c r="B78" s="5" t="n"/>
      <c r="C78" s="5" t="n"/>
      <c r="D78" s="5" t="n"/>
      <c r="E78" s="5" t="n"/>
      <c r="F78" s="5" t="n"/>
      <c r="G78" s="6" t="n"/>
      <c r="H78" s="6" t="n"/>
      <c r="I78" s="7" t="n"/>
      <c r="J78" s="8" t="n"/>
      <c r="K78" s="8" t="n"/>
      <c r="L78" s="8" t="n"/>
      <c r="M78" s="9" t="n"/>
      <c r="N78" s="10">
        <f>IF('Angebote'!$A78="","",IFERROR(PMT('Angebote'!$J78/100/12,'Angebote'!$P78*12,-'Angebote'!$I78),0))</f>
        <v/>
      </c>
      <c r="O78" s="10">
        <f>IF('Angebote'!$A78="","",'Angebote'!$N78*12)</f>
        <v/>
      </c>
      <c r="P78" s="9" t="n"/>
      <c r="Q78" s="10">
        <f>IF('Angebote'!$A78="","",MAX(0,'Angebote'!$N78*'Angebote'!$P78*12-'Angebote'!$I78))</f>
        <v/>
      </c>
      <c r="R78" s="8" t="n"/>
      <c r="S78" s="7" t="n"/>
      <c r="T78" s="7" t="n"/>
      <c r="U78" s="7" t="n"/>
      <c r="V78" s="10">
        <f>IF('Angebote'!$A78="","",'Angebote'!$Q78+'Angebote'!$S78+'Angebote'!$T78-'Angebote'!$U78)</f>
        <v/>
      </c>
      <c r="W78" s="7" t="n"/>
      <c r="X78" s="10">
        <f>IF('Angebote'!$A78="","",'Angebote'!$W78-'Angebote'!$N78)</f>
        <v/>
      </c>
      <c r="Y78" s="11">
        <f>IF('Angebote'!$A78="","",IF('Angebote'!$N78&lt;='Angebote'!$W78,"Budget eingehalten","Budget überschritten"))</f>
        <v/>
      </c>
      <c r="Z78" s="5" t="n"/>
    </row>
    <row r="79">
      <c r="A79" s="4" t="n"/>
      <c r="B79" s="5" t="n"/>
      <c r="C79" s="5" t="n"/>
      <c r="D79" s="5" t="n"/>
      <c r="E79" s="5" t="n"/>
      <c r="F79" s="5" t="n"/>
      <c r="G79" s="6" t="n"/>
      <c r="H79" s="6" t="n"/>
      <c r="I79" s="7" t="n"/>
      <c r="J79" s="8" t="n"/>
      <c r="K79" s="8" t="n"/>
      <c r="L79" s="8" t="n"/>
      <c r="M79" s="9" t="n"/>
      <c r="N79" s="10">
        <f>IF('Angebote'!$A79="","",IFERROR(PMT('Angebote'!$J79/100/12,'Angebote'!$P79*12,-'Angebote'!$I79),0))</f>
        <v/>
      </c>
      <c r="O79" s="10">
        <f>IF('Angebote'!$A79="","",'Angebote'!$N79*12)</f>
        <v/>
      </c>
      <c r="P79" s="9" t="n"/>
      <c r="Q79" s="10">
        <f>IF('Angebote'!$A79="","",MAX(0,'Angebote'!$N79*'Angebote'!$P79*12-'Angebote'!$I79))</f>
        <v/>
      </c>
      <c r="R79" s="8" t="n"/>
      <c r="S79" s="7" t="n"/>
      <c r="T79" s="7" t="n"/>
      <c r="U79" s="7" t="n"/>
      <c r="V79" s="10">
        <f>IF('Angebote'!$A79="","",'Angebote'!$Q79+'Angebote'!$S79+'Angebote'!$T79-'Angebote'!$U79)</f>
        <v/>
      </c>
      <c r="W79" s="7" t="n"/>
      <c r="X79" s="10">
        <f>IF('Angebote'!$A79="","",'Angebote'!$W79-'Angebote'!$N79)</f>
        <v/>
      </c>
      <c r="Y79" s="11">
        <f>IF('Angebote'!$A79="","",IF('Angebote'!$N79&lt;='Angebote'!$W79,"Budget eingehalten","Budget überschritten"))</f>
        <v/>
      </c>
      <c r="Z79" s="5" t="n"/>
    </row>
    <row r="80">
      <c r="A80" s="4" t="n"/>
      <c r="B80" s="5" t="n"/>
      <c r="C80" s="5" t="n"/>
      <c r="D80" s="5" t="n"/>
      <c r="E80" s="5" t="n"/>
      <c r="F80" s="5" t="n"/>
      <c r="G80" s="6" t="n"/>
      <c r="H80" s="6" t="n"/>
      <c r="I80" s="7" t="n"/>
      <c r="J80" s="8" t="n"/>
      <c r="K80" s="8" t="n"/>
      <c r="L80" s="8" t="n"/>
      <c r="M80" s="9" t="n"/>
      <c r="N80" s="10">
        <f>IF('Angebote'!$A80="","",IFERROR(PMT('Angebote'!$J80/100/12,'Angebote'!$P80*12,-'Angebote'!$I80),0))</f>
        <v/>
      </c>
      <c r="O80" s="10">
        <f>IF('Angebote'!$A80="","",'Angebote'!$N80*12)</f>
        <v/>
      </c>
      <c r="P80" s="9" t="n"/>
      <c r="Q80" s="10">
        <f>IF('Angebote'!$A80="","",MAX(0,'Angebote'!$N80*'Angebote'!$P80*12-'Angebote'!$I80))</f>
        <v/>
      </c>
      <c r="R80" s="8" t="n"/>
      <c r="S80" s="7" t="n"/>
      <c r="T80" s="7" t="n"/>
      <c r="U80" s="7" t="n"/>
      <c r="V80" s="10">
        <f>IF('Angebote'!$A80="","",'Angebote'!$Q80+'Angebote'!$S80+'Angebote'!$T80-'Angebote'!$U80)</f>
        <v/>
      </c>
      <c r="W80" s="7" t="n"/>
      <c r="X80" s="10">
        <f>IF('Angebote'!$A80="","",'Angebote'!$W80-'Angebote'!$N80)</f>
        <v/>
      </c>
      <c r="Y80" s="11">
        <f>IF('Angebote'!$A80="","",IF('Angebote'!$N80&lt;='Angebote'!$W80,"Budget eingehalten","Budget überschritten"))</f>
        <v/>
      </c>
      <c r="Z80" s="5" t="n"/>
    </row>
    <row r="81">
      <c r="A81" s="4" t="n"/>
      <c r="B81" s="5" t="n"/>
      <c r="C81" s="5" t="n"/>
      <c r="D81" s="5" t="n"/>
      <c r="E81" s="5" t="n"/>
      <c r="F81" s="5" t="n"/>
      <c r="G81" s="6" t="n"/>
      <c r="H81" s="6" t="n"/>
      <c r="I81" s="7" t="n"/>
      <c r="J81" s="8" t="n"/>
      <c r="K81" s="8" t="n"/>
      <c r="L81" s="8" t="n"/>
      <c r="M81" s="9" t="n"/>
      <c r="N81" s="10">
        <f>IF('Angebote'!$A81="","",IFERROR(PMT('Angebote'!$J81/100/12,'Angebote'!$P81*12,-'Angebote'!$I81),0))</f>
        <v/>
      </c>
      <c r="O81" s="10">
        <f>IF('Angebote'!$A81="","",'Angebote'!$N81*12)</f>
        <v/>
      </c>
      <c r="P81" s="9" t="n"/>
      <c r="Q81" s="10">
        <f>IF('Angebote'!$A81="","",MAX(0,'Angebote'!$N81*'Angebote'!$P81*12-'Angebote'!$I81))</f>
        <v/>
      </c>
      <c r="R81" s="8" t="n"/>
      <c r="S81" s="7" t="n"/>
      <c r="T81" s="7" t="n"/>
      <c r="U81" s="7" t="n"/>
      <c r="V81" s="10">
        <f>IF('Angebote'!$A81="","",'Angebote'!$Q81+'Angebote'!$S81+'Angebote'!$T81-'Angebote'!$U81)</f>
        <v/>
      </c>
      <c r="W81" s="7" t="n"/>
      <c r="X81" s="10">
        <f>IF('Angebote'!$A81="","",'Angebote'!$W81-'Angebote'!$N81)</f>
        <v/>
      </c>
      <c r="Y81" s="11">
        <f>IF('Angebote'!$A81="","",IF('Angebote'!$N81&lt;='Angebote'!$W81,"Budget eingehalten","Budget überschritten"))</f>
        <v/>
      </c>
      <c r="Z81" s="5" t="n"/>
    </row>
    <row r="82">
      <c r="A82" s="4" t="n"/>
      <c r="B82" s="5" t="n"/>
      <c r="C82" s="5" t="n"/>
      <c r="D82" s="5" t="n"/>
      <c r="E82" s="5" t="n"/>
      <c r="F82" s="5" t="n"/>
      <c r="G82" s="6" t="n"/>
      <c r="H82" s="6" t="n"/>
      <c r="I82" s="7" t="n"/>
      <c r="J82" s="8" t="n"/>
      <c r="K82" s="8" t="n"/>
      <c r="L82" s="8" t="n"/>
      <c r="M82" s="9" t="n"/>
      <c r="N82" s="10">
        <f>IF('Angebote'!$A82="","",IFERROR(PMT('Angebote'!$J82/100/12,'Angebote'!$P82*12,-'Angebote'!$I82),0))</f>
        <v/>
      </c>
      <c r="O82" s="10">
        <f>IF('Angebote'!$A82="","",'Angebote'!$N82*12)</f>
        <v/>
      </c>
      <c r="P82" s="9" t="n"/>
      <c r="Q82" s="10">
        <f>IF('Angebote'!$A82="","",MAX(0,'Angebote'!$N82*'Angebote'!$P82*12-'Angebote'!$I82))</f>
        <v/>
      </c>
      <c r="R82" s="8" t="n"/>
      <c r="S82" s="7" t="n"/>
      <c r="T82" s="7" t="n"/>
      <c r="U82" s="7" t="n"/>
      <c r="V82" s="10">
        <f>IF('Angebote'!$A82="","",'Angebote'!$Q82+'Angebote'!$S82+'Angebote'!$T82-'Angebote'!$U82)</f>
        <v/>
      </c>
      <c r="W82" s="7" t="n"/>
      <c r="X82" s="10">
        <f>IF('Angebote'!$A82="","",'Angebote'!$W82-'Angebote'!$N82)</f>
        <v/>
      </c>
      <c r="Y82" s="11">
        <f>IF('Angebote'!$A82="","",IF('Angebote'!$N82&lt;='Angebote'!$W82,"Budget eingehalten","Budget überschritten"))</f>
        <v/>
      </c>
      <c r="Z82" s="5" t="n"/>
    </row>
    <row r="83">
      <c r="A83" s="4" t="n"/>
      <c r="B83" s="5" t="n"/>
      <c r="C83" s="5" t="n"/>
      <c r="D83" s="5" t="n"/>
      <c r="E83" s="5" t="n"/>
      <c r="F83" s="5" t="n"/>
      <c r="G83" s="6" t="n"/>
      <c r="H83" s="6" t="n"/>
      <c r="I83" s="7" t="n"/>
      <c r="J83" s="8" t="n"/>
      <c r="K83" s="8" t="n"/>
      <c r="L83" s="8" t="n"/>
      <c r="M83" s="9" t="n"/>
      <c r="N83" s="10">
        <f>IF('Angebote'!$A83="","",IFERROR(PMT('Angebote'!$J83/100/12,'Angebote'!$P83*12,-'Angebote'!$I83),0))</f>
        <v/>
      </c>
      <c r="O83" s="10">
        <f>IF('Angebote'!$A83="","",'Angebote'!$N83*12)</f>
        <v/>
      </c>
      <c r="P83" s="9" t="n"/>
      <c r="Q83" s="10">
        <f>IF('Angebote'!$A83="","",MAX(0,'Angebote'!$N83*'Angebote'!$P83*12-'Angebote'!$I83))</f>
        <v/>
      </c>
      <c r="R83" s="8" t="n"/>
      <c r="S83" s="7" t="n"/>
      <c r="T83" s="7" t="n"/>
      <c r="U83" s="7" t="n"/>
      <c r="V83" s="10">
        <f>IF('Angebote'!$A83="","",'Angebote'!$Q83+'Angebote'!$S83+'Angebote'!$T83-'Angebote'!$U83)</f>
        <v/>
      </c>
      <c r="W83" s="7" t="n"/>
      <c r="X83" s="10">
        <f>IF('Angebote'!$A83="","",'Angebote'!$W83-'Angebote'!$N83)</f>
        <v/>
      </c>
      <c r="Y83" s="11">
        <f>IF('Angebote'!$A83="","",IF('Angebote'!$N83&lt;='Angebote'!$W83,"Budget eingehalten","Budget überschritten"))</f>
        <v/>
      </c>
      <c r="Z83" s="5" t="n"/>
    </row>
    <row r="84">
      <c r="A84" s="4" t="n"/>
      <c r="B84" s="5" t="n"/>
      <c r="C84" s="5" t="n"/>
      <c r="D84" s="5" t="n"/>
      <c r="E84" s="5" t="n"/>
      <c r="F84" s="5" t="n"/>
      <c r="G84" s="6" t="n"/>
      <c r="H84" s="6" t="n"/>
      <c r="I84" s="7" t="n"/>
      <c r="J84" s="8" t="n"/>
      <c r="K84" s="8" t="n"/>
      <c r="L84" s="8" t="n"/>
      <c r="M84" s="9" t="n"/>
      <c r="N84" s="10">
        <f>IF('Angebote'!$A84="","",IFERROR(PMT('Angebote'!$J84/100/12,'Angebote'!$P84*12,-'Angebote'!$I84),0))</f>
        <v/>
      </c>
      <c r="O84" s="10">
        <f>IF('Angebote'!$A84="","",'Angebote'!$N84*12)</f>
        <v/>
      </c>
      <c r="P84" s="9" t="n"/>
      <c r="Q84" s="10">
        <f>IF('Angebote'!$A84="","",MAX(0,'Angebote'!$N84*'Angebote'!$P84*12-'Angebote'!$I84))</f>
        <v/>
      </c>
      <c r="R84" s="8" t="n"/>
      <c r="S84" s="7" t="n"/>
      <c r="T84" s="7" t="n"/>
      <c r="U84" s="7" t="n"/>
      <c r="V84" s="10">
        <f>IF('Angebote'!$A84="","",'Angebote'!$Q84+'Angebote'!$S84+'Angebote'!$T84-'Angebote'!$U84)</f>
        <v/>
      </c>
      <c r="W84" s="7" t="n"/>
      <c r="X84" s="10">
        <f>IF('Angebote'!$A84="","",'Angebote'!$W84-'Angebote'!$N84)</f>
        <v/>
      </c>
      <c r="Y84" s="11">
        <f>IF('Angebote'!$A84="","",IF('Angebote'!$N84&lt;='Angebote'!$W84,"Budget eingehalten","Budget überschritten"))</f>
        <v/>
      </c>
      <c r="Z84" s="5" t="n"/>
    </row>
    <row r="85">
      <c r="A85" s="4" t="n"/>
      <c r="B85" s="5" t="n"/>
      <c r="C85" s="5" t="n"/>
      <c r="D85" s="5" t="n"/>
      <c r="E85" s="5" t="n"/>
      <c r="F85" s="5" t="n"/>
      <c r="G85" s="6" t="n"/>
      <c r="H85" s="6" t="n"/>
      <c r="I85" s="7" t="n"/>
      <c r="J85" s="8" t="n"/>
      <c r="K85" s="8" t="n"/>
      <c r="L85" s="8" t="n"/>
      <c r="M85" s="9" t="n"/>
      <c r="N85" s="10">
        <f>IF('Angebote'!$A85="","",IFERROR(PMT('Angebote'!$J85/100/12,'Angebote'!$P85*12,-'Angebote'!$I85),0))</f>
        <v/>
      </c>
      <c r="O85" s="10">
        <f>IF('Angebote'!$A85="","",'Angebote'!$N85*12)</f>
        <v/>
      </c>
      <c r="P85" s="9" t="n"/>
      <c r="Q85" s="10">
        <f>IF('Angebote'!$A85="","",MAX(0,'Angebote'!$N85*'Angebote'!$P85*12-'Angebote'!$I85))</f>
        <v/>
      </c>
      <c r="R85" s="8" t="n"/>
      <c r="S85" s="7" t="n"/>
      <c r="T85" s="7" t="n"/>
      <c r="U85" s="7" t="n"/>
      <c r="V85" s="10">
        <f>IF('Angebote'!$A85="","",'Angebote'!$Q85+'Angebote'!$S85+'Angebote'!$T85-'Angebote'!$U85)</f>
        <v/>
      </c>
      <c r="W85" s="7" t="n"/>
      <c r="X85" s="10">
        <f>IF('Angebote'!$A85="","",'Angebote'!$W85-'Angebote'!$N85)</f>
        <v/>
      </c>
      <c r="Y85" s="11">
        <f>IF('Angebote'!$A85="","",IF('Angebote'!$N85&lt;='Angebote'!$W85,"Budget eingehalten","Budget überschritten"))</f>
        <v/>
      </c>
      <c r="Z85" s="5" t="n"/>
    </row>
    <row r="86">
      <c r="A86" s="4" t="n"/>
      <c r="B86" s="5" t="n"/>
      <c r="C86" s="5" t="n"/>
      <c r="D86" s="5" t="n"/>
      <c r="E86" s="5" t="n"/>
      <c r="F86" s="5" t="n"/>
      <c r="G86" s="6" t="n"/>
      <c r="H86" s="6" t="n"/>
      <c r="I86" s="7" t="n"/>
      <c r="J86" s="8" t="n"/>
      <c r="K86" s="8" t="n"/>
      <c r="L86" s="8" t="n"/>
      <c r="M86" s="9" t="n"/>
      <c r="N86" s="10">
        <f>IF('Angebote'!$A86="","",IFERROR(PMT('Angebote'!$J86/100/12,'Angebote'!$P86*12,-'Angebote'!$I86),0))</f>
        <v/>
      </c>
      <c r="O86" s="10">
        <f>IF('Angebote'!$A86="","",'Angebote'!$N86*12)</f>
        <v/>
      </c>
      <c r="P86" s="9" t="n"/>
      <c r="Q86" s="10">
        <f>IF('Angebote'!$A86="","",MAX(0,'Angebote'!$N86*'Angebote'!$P86*12-'Angebote'!$I86))</f>
        <v/>
      </c>
      <c r="R86" s="8" t="n"/>
      <c r="S86" s="7" t="n"/>
      <c r="T86" s="7" t="n"/>
      <c r="U86" s="7" t="n"/>
      <c r="V86" s="10">
        <f>IF('Angebote'!$A86="","",'Angebote'!$Q86+'Angebote'!$S86+'Angebote'!$T86-'Angebote'!$U86)</f>
        <v/>
      </c>
      <c r="W86" s="7" t="n"/>
      <c r="X86" s="10">
        <f>IF('Angebote'!$A86="","",'Angebote'!$W86-'Angebote'!$N86)</f>
        <v/>
      </c>
      <c r="Y86" s="11">
        <f>IF('Angebote'!$A86="","",IF('Angebote'!$N86&lt;='Angebote'!$W86,"Budget eingehalten","Budget überschritten"))</f>
        <v/>
      </c>
      <c r="Z86" s="5" t="n"/>
    </row>
    <row r="87">
      <c r="A87" s="4" t="n"/>
      <c r="B87" s="5" t="n"/>
      <c r="C87" s="5" t="n"/>
      <c r="D87" s="5" t="n"/>
      <c r="E87" s="5" t="n"/>
      <c r="F87" s="5" t="n"/>
      <c r="G87" s="6" t="n"/>
      <c r="H87" s="6" t="n"/>
      <c r="I87" s="7" t="n"/>
      <c r="J87" s="8" t="n"/>
      <c r="K87" s="8" t="n"/>
      <c r="L87" s="8" t="n"/>
      <c r="M87" s="9" t="n"/>
      <c r="N87" s="10">
        <f>IF('Angebote'!$A87="","",IFERROR(PMT('Angebote'!$J87/100/12,'Angebote'!$P87*12,-'Angebote'!$I87),0))</f>
        <v/>
      </c>
      <c r="O87" s="10">
        <f>IF('Angebote'!$A87="","",'Angebote'!$N87*12)</f>
        <v/>
      </c>
      <c r="P87" s="9" t="n"/>
      <c r="Q87" s="10">
        <f>IF('Angebote'!$A87="","",MAX(0,'Angebote'!$N87*'Angebote'!$P87*12-'Angebote'!$I87))</f>
        <v/>
      </c>
      <c r="R87" s="8" t="n"/>
      <c r="S87" s="7" t="n"/>
      <c r="T87" s="7" t="n"/>
      <c r="U87" s="7" t="n"/>
      <c r="V87" s="10">
        <f>IF('Angebote'!$A87="","",'Angebote'!$Q87+'Angebote'!$S87+'Angebote'!$T87-'Angebote'!$U87)</f>
        <v/>
      </c>
      <c r="W87" s="7" t="n"/>
      <c r="X87" s="10">
        <f>IF('Angebote'!$A87="","",'Angebote'!$W87-'Angebote'!$N87)</f>
        <v/>
      </c>
      <c r="Y87" s="11">
        <f>IF('Angebote'!$A87="","",IF('Angebote'!$N87&lt;='Angebote'!$W87,"Budget eingehalten","Budget überschritten"))</f>
        <v/>
      </c>
      <c r="Z87" s="5" t="n"/>
    </row>
    <row r="88">
      <c r="A88" s="4" t="n"/>
      <c r="B88" s="5" t="n"/>
      <c r="C88" s="5" t="n"/>
      <c r="D88" s="5" t="n"/>
      <c r="E88" s="5" t="n"/>
      <c r="F88" s="5" t="n"/>
      <c r="G88" s="6" t="n"/>
      <c r="H88" s="6" t="n"/>
      <c r="I88" s="7" t="n"/>
      <c r="J88" s="8" t="n"/>
      <c r="K88" s="8" t="n"/>
      <c r="L88" s="8" t="n"/>
      <c r="M88" s="9" t="n"/>
      <c r="N88" s="10">
        <f>IF('Angebote'!$A88="","",IFERROR(PMT('Angebote'!$J88/100/12,'Angebote'!$P88*12,-'Angebote'!$I88),0))</f>
        <v/>
      </c>
      <c r="O88" s="10">
        <f>IF('Angebote'!$A88="","",'Angebote'!$N88*12)</f>
        <v/>
      </c>
      <c r="P88" s="9" t="n"/>
      <c r="Q88" s="10">
        <f>IF('Angebote'!$A88="","",MAX(0,'Angebote'!$N88*'Angebote'!$P88*12-'Angebote'!$I88))</f>
        <v/>
      </c>
      <c r="R88" s="8" t="n"/>
      <c r="S88" s="7" t="n"/>
      <c r="T88" s="7" t="n"/>
      <c r="U88" s="7" t="n"/>
      <c r="V88" s="10">
        <f>IF('Angebote'!$A88="","",'Angebote'!$Q88+'Angebote'!$S88+'Angebote'!$T88-'Angebote'!$U88)</f>
        <v/>
      </c>
      <c r="W88" s="7" t="n"/>
      <c r="X88" s="10">
        <f>IF('Angebote'!$A88="","",'Angebote'!$W88-'Angebote'!$N88)</f>
        <v/>
      </c>
      <c r="Y88" s="11">
        <f>IF('Angebote'!$A88="","",IF('Angebote'!$N88&lt;='Angebote'!$W88,"Budget eingehalten","Budget überschritten"))</f>
        <v/>
      </c>
      <c r="Z88" s="5" t="n"/>
    </row>
    <row r="89">
      <c r="A89" s="4" t="n"/>
      <c r="B89" s="5" t="n"/>
      <c r="C89" s="5" t="n"/>
      <c r="D89" s="5" t="n"/>
      <c r="E89" s="5" t="n"/>
      <c r="F89" s="5" t="n"/>
      <c r="G89" s="6" t="n"/>
      <c r="H89" s="6" t="n"/>
      <c r="I89" s="7" t="n"/>
      <c r="J89" s="8" t="n"/>
      <c r="K89" s="8" t="n"/>
      <c r="L89" s="8" t="n"/>
      <c r="M89" s="9" t="n"/>
      <c r="N89" s="10">
        <f>IF('Angebote'!$A89="","",IFERROR(PMT('Angebote'!$J89/100/12,'Angebote'!$P89*12,-'Angebote'!$I89),0))</f>
        <v/>
      </c>
      <c r="O89" s="10">
        <f>IF('Angebote'!$A89="","",'Angebote'!$N89*12)</f>
        <v/>
      </c>
      <c r="P89" s="9" t="n"/>
      <c r="Q89" s="10">
        <f>IF('Angebote'!$A89="","",MAX(0,'Angebote'!$N89*'Angebote'!$P89*12-'Angebote'!$I89))</f>
        <v/>
      </c>
      <c r="R89" s="8" t="n"/>
      <c r="S89" s="7" t="n"/>
      <c r="T89" s="7" t="n"/>
      <c r="U89" s="7" t="n"/>
      <c r="V89" s="10">
        <f>IF('Angebote'!$A89="","",'Angebote'!$Q89+'Angebote'!$S89+'Angebote'!$T89-'Angebote'!$U89)</f>
        <v/>
      </c>
      <c r="W89" s="7" t="n"/>
      <c r="X89" s="10">
        <f>IF('Angebote'!$A89="","",'Angebote'!$W89-'Angebote'!$N89)</f>
        <v/>
      </c>
      <c r="Y89" s="11">
        <f>IF('Angebote'!$A89="","",IF('Angebote'!$N89&lt;='Angebote'!$W89,"Budget eingehalten","Budget überschritten"))</f>
        <v/>
      </c>
      <c r="Z89" s="5" t="n"/>
    </row>
    <row r="90">
      <c r="A90" s="4" t="n"/>
      <c r="B90" s="5" t="n"/>
      <c r="C90" s="5" t="n"/>
      <c r="D90" s="5" t="n"/>
      <c r="E90" s="5" t="n"/>
      <c r="F90" s="5" t="n"/>
      <c r="G90" s="6" t="n"/>
      <c r="H90" s="6" t="n"/>
      <c r="I90" s="7" t="n"/>
      <c r="J90" s="8" t="n"/>
      <c r="K90" s="8" t="n"/>
      <c r="L90" s="8" t="n"/>
      <c r="M90" s="9" t="n"/>
      <c r="N90" s="10">
        <f>IF('Angebote'!$A90="","",IFERROR(PMT('Angebote'!$J90/100/12,'Angebote'!$P90*12,-'Angebote'!$I90),0))</f>
        <v/>
      </c>
      <c r="O90" s="10">
        <f>IF('Angebote'!$A90="","",'Angebote'!$N90*12)</f>
        <v/>
      </c>
      <c r="P90" s="9" t="n"/>
      <c r="Q90" s="10">
        <f>IF('Angebote'!$A90="","",MAX(0,'Angebote'!$N90*'Angebote'!$P90*12-'Angebote'!$I90))</f>
        <v/>
      </c>
      <c r="R90" s="8" t="n"/>
      <c r="S90" s="7" t="n"/>
      <c r="T90" s="7" t="n"/>
      <c r="U90" s="7" t="n"/>
      <c r="V90" s="10">
        <f>IF('Angebote'!$A90="","",'Angebote'!$Q90+'Angebote'!$S90+'Angebote'!$T90-'Angebote'!$U90)</f>
        <v/>
      </c>
      <c r="W90" s="7" t="n"/>
      <c r="X90" s="10">
        <f>IF('Angebote'!$A90="","",'Angebote'!$W90-'Angebote'!$N90)</f>
        <v/>
      </c>
      <c r="Y90" s="11">
        <f>IF('Angebote'!$A90="","",IF('Angebote'!$N90&lt;='Angebote'!$W90,"Budget eingehalten","Budget überschritten"))</f>
        <v/>
      </c>
      <c r="Z90" s="5" t="n"/>
    </row>
    <row r="91">
      <c r="A91" s="4" t="n"/>
      <c r="B91" s="5" t="n"/>
      <c r="C91" s="5" t="n"/>
      <c r="D91" s="5" t="n"/>
      <c r="E91" s="5" t="n"/>
      <c r="F91" s="5" t="n"/>
      <c r="G91" s="6" t="n"/>
      <c r="H91" s="6" t="n"/>
      <c r="I91" s="7" t="n"/>
      <c r="J91" s="8" t="n"/>
      <c r="K91" s="8" t="n"/>
      <c r="L91" s="8" t="n"/>
      <c r="M91" s="9" t="n"/>
      <c r="N91" s="10">
        <f>IF('Angebote'!$A91="","",IFERROR(PMT('Angebote'!$J91/100/12,'Angebote'!$P91*12,-'Angebote'!$I91),0))</f>
        <v/>
      </c>
      <c r="O91" s="10">
        <f>IF('Angebote'!$A91="","",'Angebote'!$N91*12)</f>
        <v/>
      </c>
      <c r="P91" s="9" t="n"/>
      <c r="Q91" s="10">
        <f>IF('Angebote'!$A91="","",MAX(0,'Angebote'!$N91*'Angebote'!$P91*12-'Angebote'!$I91))</f>
        <v/>
      </c>
      <c r="R91" s="8" t="n"/>
      <c r="S91" s="7" t="n"/>
      <c r="T91" s="7" t="n"/>
      <c r="U91" s="7" t="n"/>
      <c r="V91" s="10">
        <f>IF('Angebote'!$A91="","",'Angebote'!$Q91+'Angebote'!$S91+'Angebote'!$T91-'Angebote'!$U91)</f>
        <v/>
      </c>
      <c r="W91" s="7" t="n"/>
      <c r="X91" s="10">
        <f>IF('Angebote'!$A91="","",'Angebote'!$W91-'Angebote'!$N91)</f>
        <v/>
      </c>
      <c r="Y91" s="11">
        <f>IF('Angebote'!$A91="","",IF('Angebote'!$N91&lt;='Angebote'!$W91,"Budget eingehalten","Budget überschritten"))</f>
        <v/>
      </c>
      <c r="Z91" s="5" t="n"/>
    </row>
    <row r="92">
      <c r="A92" s="4" t="n"/>
      <c r="B92" s="5" t="n"/>
      <c r="C92" s="5" t="n"/>
      <c r="D92" s="5" t="n"/>
      <c r="E92" s="5" t="n"/>
      <c r="F92" s="5" t="n"/>
      <c r="G92" s="6" t="n"/>
      <c r="H92" s="6" t="n"/>
      <c r="I92" s="7" t="n"/>
      <c r="J92" s="8" t="n"/>
      <c r="K92" s="8" t="n"/>
      <c r="L92" s="8" t="n"/>
      <c r="M92" s="9" t="n"/>
      <c r="N92" s="10">
        <f>IF('Angebote'!$A92="","",IFERROR(PMT('Angebote'!$J92/100/12,'Angebote'!$P92*12,-'Angebote'!$I92),0))</f>
        <v/>
      </c>
      <c r="O92" s="10">
        <f>IF('Angebote'!$A92="","",'Angebote'!$N92*12)</f>
        <v/>
      </c>
      <c r="P92" s="9" t="n"/>
      <c r="Q92" s="10">
        <f>IF('Angebote'!$A92="","",MAX(0,'Angebote'!$N92*'Angebote'!$P92*12-'Angebote'!$I92))</f>
        <v/>
      </c>
      <c r="R92" s="8" t="n"/>
      <c r="S92" s="7" t="n"/>
      <c r="T92" s="7" t="n"/>
      <c r="U92" s="7" t="n"/>
      <c r="V92" s="10">
        <f>IF('Angebote'!$A92="","",'Angebote'!$Q92+'Angebote'!$S92+'Angebote'!$T92-'Angebote'!$U92)</f>
        <v/>
      </c>
      <c r="W92" s="7" t="n"/>
      <c r="X92" s="10">
        <f>IF('Angebote'!$A92="","",'Angebote'!$W92-'Angebote'!$N92)</f>
        <v/>
      </c>
      <c r="Y92" s="11">
        <f>IF('Angebote'!$A92="","",IF('Angebote'!$N92&lt;='Angebote'!$W92,"Budget eingehalten","Budget überschritten"))</f>
        <v/>
      </c>
      <c r="Z92" s="5" t="n"/>
    </row>
    <row r="93">
      <c r="A93" s="4" t="n"/>
      <c r="B93" s="5" t="n"/>
      <c r="C93" s="5" t="n"/>
      <c r="D93" s="5" t="n"/>
      <c r="E93" s="5" t="n"/>
      <c r="F93" s="5" t="n"/>
      <c r="G93" s="6" t="n"/>
      <c r="H93" s="6" t="n"/>
      <c r="I93" s="7" t="n"/>
      <c r="J93" s="8" t="n"/>
      <c r="K93" s="8" t="n"/>
      <c r="L93" s="8" t="n"/>
      <c r="M93" s="9" t="n"/>
      <c r="N93" s="10">
        <f>IF('Angebote'!$A93="","",IFERROR(PMT('Angebote'!$J93/100/12,'Angebote'!$P93*12,-'Angebote'!$I93),0))</f>
        <v/>
      </c>
      <c r="O93" s="10">
        <f>IF('Angebote'!$A93="","",'Angebote'!$N93*12)</f>
        <v/>
      </c>
      <c r="P93" s="9" t="n"/>
      <c r="Q93" s="10">
        <f>IF('Angebote'!$A93="","",MAX(0,'Angebote'!$N93*'Angebote'!$P93*12-'Angebote'!$I93))</f>
        <v/>
      </c>
      <c r="R93" s="8" t="n"/>
      <c r="S93" s="7" t="n"/>
      <c r="T93" s="7" t="n"/>
      <c r="U93" s="7" t="n"/>
      <c r="V93" s="10">
        <f>IF('Angebote'!$A93="","",'Angebote'!$Q93+'Angebote'!$S93+'Angebote'!$T93-'Angebote'!$U93)</f>
        <v/>
      </c>
      <c r="W93" s="7" t="n"/>
      <c r="X93" s="10">
        <f>IF('Angebote'!$A93="","",'Angebote'!$W93-'Angebote'!$N93)</f>
        <v/>
      </c>
      <c r="Y93" s="11">
        <f>IF('Angebote'!$A93="","",IF('Angebote'!$N93&lt;='Angebote'!$W93,"Budget eingehalten","Budget überschritten"))</f>
        <v/>
      </c>
      <c r="Z93" s="5" t="n"/>
    </row>
    <row r="94">
      <c r="A94" s="4" t="n"/>
      <c r="B94" s="5" t="n"/>
      <c r="C94" s="5" t="n"/>
      <c r="D94" s="5" t="n"/>
      <c r="E94" s="5" t="n"/>
      <c r="F94" s="5" t="n"/>
      <c r="G94" s="6" t="n"/>
      <c r="H94" s="6" t="n"/>
      <c r="I94" s="7" t="n"/>
      <c r="J94" s="8" t="n"/>
      <c r="K94" s="8" t="n"/>
      <c r="L94" s="8" t="n"/>
      <c r="M94" s="9" t="n"/>
      <c r="N94" s="10">
        <f>IF('Angebote'!$A94="","",IFERROR(PMT('Angebote'!$J94/100/12,'Angebote'!$P94*12,-'Angebote'!$I94),0))</f>
        <v/>
      </c>
      <c r="O94" s="10">
        <f>IF('Angebote'!$A94="","",'Angebote'!$N94*12)</f>
        <v/>
      </c>
      <c r="P94" s="9" t="n"/>
      <c r="Q94" s="10">
        <f>IF('Angebote'!$A94="","",MAX(0,'Angebote'!$N94*'Angebote'!$P94*12-'Angebote'!$I94))</f>
        <v/>
      </c>
      <c r="R94" s="8" t="n"/>
      <c r="S94" s="7" t="n"/>
      <c r="T94" s="7" t="n"/>
      <c r="U94" s="7" t="n"/>
      <c r="V94" s="10">
        <f>IF('Angebote'!$A94="","",'Angebote'!$Q94+'Angebote'!$S94+'Angebote'!$T94-'Angebote'!$U94)</f>
        <v/>
      </c>
      <c r="W94" s="7" t="n"/>
      <c r="X94" s="10">
        <f>IF('Angebote'!$A94="","",'Angebote'!$W94-'Angebote'!$N94)</f>
        <v/>
      </c>
      <c r="Y94" s="11">
        <f>IF('Angebote'!$A94="","",IF('Angebote'!$N94&lt;='Angebote'!$W94,"Budget eingehalten","Budget überschritten"))</f>
        <v/>
      </c>
      <c r="Z94" s="5" t="n"/>
    </row>
    <row r="95">
      <c r="A95" s="4" t="n"/>
      <c r="B95" s="5" t="n"/>
      <c r="C95" s="5" t="n"/>
      <c r="D95" s="5" t="n"/>
      <c r="E95" s="5" t="n"/>
      <c r="F95" s="5" t="n"/>
      <c r="G95" s="6" t="n"/>
      <c r="H95" s="6" t="n"/>
      <c r="I95" s="7" t="n"/>
      <c r="J95" s="8" t="n"/>
      <c r="K95" s="8" t="n"/>
      <c r="L95" s="8" t="n"/>
      <c r="M95" s="9" t="n"/>
      <c r="N95" s="10">
        <f>IF('Angebote'!$A95="","",IFERROR(PMT('Angebote'!$J95/100/12,'Angebote'!$P95*12,-'Angebote'!$I95),0))</f>
        <v/>
      </c>
      <c r="O95" s="10">
        <f>IF('Angebote'!$A95="","",'Angebote'!$N95*12)</f>
        <v/>
      </c>
      <c r="P95" s="9" t="n"/>
      <c r="Q95" s="10">
        <f>IF('Angebote'!$A95="","",MAX(0,'Angebote'!$N95*'Angebote'!$P95*12-'Angebote'!$I95))</f>
        <v/>
      </c>
      <c r="R95" s="8" t="n"/>
      <c r="S95" s="7" t="n"/>
      <c r="T95" s="7" t="n"/>
      <c r="U95" s="7" t="n"/>
      <c r="V95" s="10">
        <f>IF('Angebote'!$A95="","",'Angebote'!$Q95+'Angebote'!$S95+'Angebote'!$T95-'Angebote'!$U95)</f>
        <v/>
      </c>
      <c r="W95" s="7" t="n"/>
      <c r="X95" s="10">
        <f>IF('Angebote'!$A95="","",'Angebote'!$W95-'Angebote'!$N95)</f>
        <v/>
      </c>
      <c r="Y95" s="11">
        <f>IF('Angebote'!$A95="","",IF('Angebote'!$N95&lt;='Angebote'!$W95,"Budget eingehalten","Budget überschritten"))</f>
        <v/>
      </c>
      <c r="Z95" s="5" t="n"/>
    </row>
    <row r="96">
      <c r="A96" s="4" t="n"/>
      <c r="B96" s="5" t="n"/>
      <c r="C96" s="5" t="n"/>
      <c r="D96" s="5" t="n"/>
      <c r="E96" s="5" t="n"/>
      <c r="F96" s="5" t="n"/>
      <c r="G96" s="6" t="n"/>
      <c r="H96" s="6" t="n"/>
      <c r="I96" s="7" t="n"/>
      <c r="J96" s="8" t="n"/>
      <c r="K96" s="8" t="n"/>
      <c r="L96" s="8" t="n"/>
      <c r="M96" s="9" t="n"/>
      <c r="N96" s="10">
        <f>IF('Angebote'!$A96="","",IFERROR(PMT('Angebote'!$J96/100/12,'Angebote'!$P96*12,-'Angebote'!$I96),0))</f>
        <v/>
      </c>
      <c r="O96" s="10">
        <f>IF('Angebote'!$A96="","",'Angebote'!$N96*12)</f>
        <v/>
      </c>
      <c r="P96" s="9" t="n"/>
      <c r="Q96" s="10">
        <f>IF('Angebote'!$A96="","",MAX(0,'Angebote'!$N96*'Angebote'!$P96*12-'Angebote'!$I96))</f>
        <v/>
      </c>
      <c r="R96" s="8" t="n"/>
      <c r="S96" s="7" t="n"/>
      <c r="T96" s="7" t="n"/>
      <c r="U96" s="7" t="n"/>
      <c r="V96" s="10">
        <f>IF('Angebote'!$A96="","",'Angebote'!$Q96+'Angebote'!$S96+'Angebote'!$T96-'Angebote'!$U96)</f>
        <v/>
      </c>
      <c r="W96" s="7" t="n"/>
      <c r="X96" s="10">
        <f>IF('Angebote'!$A96="","",'Angebote'!$W96-'Angebote'!$N96)</f>
        <v/>
      </c>
      <c r="Y96" s="11">
        <f>IF('Angebote'!$A96="","",IF('Angebote'!$N96&lt;='Angebote'!$W96,"Budget eingehalten","Budget überschritten"))</f>
        <v/>
      </c>
      <c r="Z96" s="5" t="n"/>
    </row>
    <row r="97">
      <c r="A97" s="4" t="n"/>
      <c r="B97" s="5" t="n"/>
      <c r="C97" s="5" t="n"/>
      <c r="D97" s="5" t="n"/>
      <c r="E97" s="5" t="n"/>
      <c r="F97" s="5" t="n"/>
      <c r="G97" s="6" t="n"/>
      <c r="H97" s="6" t="n"/>
      <c r="I97" s="7" t="n"/>
      <c r="J97" s="8" t="n"/>
      <c r="K97" s="8" t="n"/>
      <c r="L97" s="8" t="n"/>
      <c r="M97" s="9" t="n"/>
      <c r="N97" s="10">
        <f>IF('Angebote'!$A97="","",IFERROR(PMT('Angebote'!$J97/100/12,'Angebote'!$P97*12,-'Angebote'!$I97),0))</f>
        <v/>
      </c>
      <c r="O97" s="10">
        <f>IF('Angebote'!$A97="","",'Angebote'!$N97*12)</f>
        <v/>
      </c>
      <c r="P97" s="9" t="n"/>
      <c r="Q97" s="10">
        <f>IF('Angebote'!$A97="","",MAX(0,'Angebote'!$N97*'Angebote'!$P97*12-'Angebote'!$I97))</f>
        <v/>
      </c>
      <c r="R97" s="8" t="n"/>
      <c r="S97" s="7" t="n"/>
      <c r="T97" s="7" t="n"/>
      <c r="U97" s="7" t="n"/>
      <c r="V97" s="10">
        <f>IF('Angebote'!$A97="","",'Angebote'!$Q97+'Angebote'!$S97+'Angebote'!$T97-'Angebote'!$U97)</f>
        <v/>
      </c>
      <c r="W97" s="7" t="n"/>
      <c r="X97" s="10">
        <f>IF('Angebote'!$A97="","",'Angebote'!$W97-'Angebote'!$N97)</f>
        <v/>
      </c>
      <c r="Y97" s="11">
        <f>IF('Angebote'!$A97="","",IF('Angebote'!$N97&lt;='Angebote'!$W97,"Budget eingehalten","Budget überschritten"))</f>
        <v/>
      </c>
      <c r="Z97" s="5" t="n"/>
    </row>
    <row r="98">
      <c r="A98" s="4" t="n"/>
      <c r="B98" s="5" t="n"/>
      <c r="C98" s="5" t="n"/>
      <c r="D98" s="5" t="n"/>
      <c r="E98" s="5" t="n"/>
      <c r="F98" s="5" t="n"/>
      <c r="G98" s="6" t="n"/>
      <c r="H98" s="6" t="n"/>
      <c r="I98" s="7" t="n"/>
      <c r="J98" s="8" t="n"/>
      <c r="K98" s="8" t="n"/>
      <c r="L98" s="8" t="n"/>
      <c r="M98" s="9" t="n"/>
      <c r="N98" s="10">
        <f>IF('Angebote'!$A98="","",IFERROR(PMT('Angebote'!$J98/100/12,'Angebote'!$P98*12,-'Angebote'!$I98),0))</f>
        <v/>
      </c>
      <c r="O98" s="10">
        <f>IF('Angebote'!$A98="","",'Angebote'!$N98*12)</f>
        <v/>
      </c>
      <c r="P98" s="9" t="n"/>
      <c r="Q98" s="10">
        <f>IF('Angebote'!$A98="","",MAX(0,'Angebote'!$N98*'Angebote'!$P98*12-'Angebote'!$I98))</f>
        <v/>
      </c>
      <c r="R98" s="8" t="n"/>
      <c r="S98" s="7" t="n"/>
      <c r="T98" s="7" t="n"/>
      <c r="U98" s="7" t="n"/>
      <c r="V98" s="10">
        <f>IF('Angebote'!$A98="","",'Angebote'!$Q98+'Angebote'!$S98+'Angebote'!$T98-'Angebote'!$U98)</f>
        <v/>
      </c>
      <c r="W98" s="7" t="n"/>
      <c r="X98" s="10">
        <f>IF('Angebote'!$A98="","",'Angebote'!$W98-'Angebote'!$N98)</f>
        <v/>
      </c>
      <c r="Y98" s="11">
        <f>IF('Angebote'!$A98="","",IF('Angebote'!$N98&lt;='Angebote'!$W98,"Budget eingehalten","Budget überschritten"))</f>
        <v/>
      </c>
      <c r="Z98" s="5" t="n"/>
    </row>
    <row r="99">
      <c r="A99" s="4" t="n"/>
      <c r="B99" s="5" t="n"/>
      <c r="C99" s="5" t="n"/>
      <c r="D99" s="5" t="n"/>
      <c r="E99" s="5" t="n"/>
      <c r="F99" s="5" t="n"/>
      <c r="G99" s="6" t="n"/>
      <c r="H99" s="6" t="n"/>
      <c r="I99" s="7" t="n"/>
      <c r="J99" s="8" t="n"/>
      <c r="K99" s="8" t="n"/>
      <c r="L99" s="8" t="n"/>
      <c r="M99" s="9" t="n"/>
      <c r="N99" s="10">
        <f>IF('Angebote'!$A99="","",IFERROR(PMT('Angebote'!$J99/100/12,'Angebote'!$P99*12,-'Angebote'!$I99),0))</f>
        <v/>
      </c>
      <c r="O99" s="10">
        <f>IF('Angebote'!$A99="","",'Angebote'!$N99*12)</f>
        <v/>
      </c>
      <c r="P99" s="9" t="n"/>
      <c r="Q99" s="10">
        <f>IF('Angebote'!$A99="","",MAX(0,'Angebote'!$N99*'Angebote'!$P99*12-'Angebote'!$I99))</f>
        <v/>
      </c>
      <c r="R99" s="8" t="n"/>
      <c r="S99" s="7" t="n"/>
      <c r="T99" s="7" t="n"/>
      <c r="U99" s="7" t="n"/>
      <c r="V99" s="10">
        <f>IF('Angebote'!$A99="","",'Angebote'!$Q99+'Angebote'!$S99+'Angebote'!$T99-'Angebote'!$U99)</f>
        <v/>
      </c>
      <c r="W99" s="7" t="n"/>
      <c r="X99" s="10">
        <f>IF('Angebote'!$A99="","",'Angebote'!$W99-'Angebote'!$N99)</f>
        <v/>
      </c>
      <c r="Y99" s="11">
        <f>IF('Angebote'!$A99="","",IF('Angebote'!$N99&lt;='Angebote'!$W99,"Budget eingehalten","Budget überschritten"))</f>
        <v/>
      </c>
      <c r="Z99" s="5" t="n"/>
    </row>
    <row r="100">
      <c r="A100" s="4" t="n"/>
      <c r="B100" s="5" t="n"/>
      <c r="C100" s="5" t="n"/>
      <c r="D100" s="5" t="n"/>
      <c r="E100" s="5" t="n"/>
      <c r="F100" s="5" t="n"/>
      <c r="G100" s="6" t="n"/>
      <c r="H100" s="6" t="n"/>
      <c r="I100" s="7" t="n"/>
      <c r="J100" s="8" t="n"/>
      <c r="K100" s="8" t="n"/>
      <c r="L100" s="8" t="n"/>
      <c r="M100" s="9" t="n"/>
      <c r="N100" s="10">
        <f>IF('Angebote'!$A100="","",IFERROR(PMT('Angebote'!$J100/100/12,'Angebote'!$P100*12,-'Angebote'!$I100),0))</f>
        <v/>
      </c>
      <c r="O100" s="10">
        <f>IF('Angebote'!$A100="","",'Angebote'!$N100*12)</f>
        <v/>
      </c>
      <c r="P100" s="9" t="n"/>
      <c r="Q100" s="10">
        <f>IF('Angebote'!$A100="","",MAX(0,'Angebote'!$N100*'Angebote'!$P100*12-'Angebote'!$I100))</f>
        <v/>
      </c>
      <c r="R100" s="8" t="n"/>
      <c r="S100" s="7" t="n"/>
      <c r="T100" s="7" t="n"/>
      <c r="U100" s="7" t="n"/>
      <c r="V100" s="10">
        <f>IF('Angebote'!$A100="","",'Angebote'!$Q100+'Angebote'!$S100+'Angebote'!$T100-'Angebote'!$U100)</f>
        <v/>
      </c>
      <c r="W100" s="7" t="n"/>
      <c r="X100" s="10">
        <f>IF('Angebote'!$A100="","",'Angebote'!$W100-'Angebote'!$N100)</f>
        <v/>
      </c>
      <c r="Y100" s="11">
        <f>IF('Angebote'!$A100="","",IF('Angebote'!$N100&lt;='Angebote'!$W100,"Budget eingehalten","Budget überschritten"))</f>
        <v/>
      </c>
      <c r="Z100" s="5" t="n"/>
    </row>
    <row r="101">
      <c r="A101" s="4" t="n"/>
      <c r="B101" s="5" t="n"/>
      <c r="C101" s="5" t="n"/>
      <c r="D101" s="5" t="n"/>
      <c r="E101" s="5" t="n"/>
      <c r="F101" s="5" t="n"/>
      <c r="G101" s="6" t="n"/>
      <c r="H101" s="6" t="n"/>
      <c r="I101" s="7" t="n"/>
      <c r="J101" s="8" t="n"/>
      <c r="K101" s="8" t="n"/>
      <c r="L101" s="8" t="n"/>
      <c r="M101" s="9" t="n"/>
      <c r="N101" s="10">
        <f>IF('Angebote'!$A101="","",IFERROR(PMT('Angebote'!$J101/100/12,'Angebote'!$P101*12,-'Angebote'!$I101),0))</f>
        <v/>
      </c>
      <c r="O101" s="10">
        <f>IF('Angebote'!$A101="","",'Angebote'!$N101*12)</f>
        <v/>
      </c>
      <c r="P101" s="9" t="n"/>
      <c r="Q101" s="10">
        <f>IF('Angebote'!$A101="","",MAX(0,'Angebote'!$N101*'Angebote'!$P101*12-'Angebote'!$I101))</f>
        <v/>
      </c>
      <c r="R101" s="8" t="n"/>
      <c r="S101" s="7" t="n"/>
      <c r="T101" s="7" t="n"/>
      <c r="U101" s="7" t="n"/>
      <c r="V101" s="10">
        <f>IF('Angebote'!$A101="","",'Angebote'!$Q101+'Angebote'!$S101+'Angebote'!$T101-'Angebote'!$U101)</f>
        <v/>
      </c>
      <c r="W101" s="7" t="n"/>
      <c r="X101" s="10">
        <f>IF('Angebote'!$A101="","",'Angebote'!$W101-'Angebote'!$N101)</f>
        <v/>
      </c>
      <c r="Y101" s="11">
        <f>IF('Angebote'!$A101="","",IF('Angebote'!$N101&lt;='Angebote'!$W101,"Budget eingehalten","Budget überschritten"))</f>
        <v/>
      </c>
      <c r="Z101" s="5" t="n"/>
    </row>
    <row r="102">
      <c r="A102" s="4" t="n"/>
      <c r="B102" s="5" t="n"/>
      <c r="C102" s="5" t="n"/>
      <c r="D102" s="5" t="n"/>
      <c r="E102" s="5" t="n"/>
      <c r="F102" s="5" t="n"/>
      <c r="G102" s="6" t="n"/>
      <c r="H102" s="6" t="n"/>
      <c r="I102" s="7" t="n"/>
      <c r="J102" s="8" t="n"/>
      <c r="K102" s="8" t="n"/>
      <c r="L102" s="8" t="n"/>
      <c r="M102" s="9" t="n"/>
      <c r="N102" s="10">
        <f>IF('Angebote'!$A102="","",IFERROR(PMT('Angebote'!$J102/100/12,'Angebote'!$P102*12,-'Angebote'!$I102),0))</f>
        <v/>
      </c>
      <c r="O102" s="10">
        <f>IF('Angebote'!$A102="","",'Angebote'!$N102*12)</f>
        <v/>
      </c>
      <c r="P102" s="9" t="n"/>
      <c r="Q102" s="10">
        <f>IF('Angebote'!$A102="","",MAX(0,'Angebote'!$N102*'Angebote'!$P102*12-'Angebote'!$I102))</f>
        <v/>
      </c>
      <c r="R102" s="8" t="n"/>
      <c r="S102" s="7" t="n"/>
      <c r="T102" s="7" t="n"/>
      <c r="U102" s="7" t="n"/>
      <c r="V102" s="10">
        <f>IF('Angebote'!$A102="","",'Angebote'!$Q102+'Angebote'!$S102+'Angebote'!$T102-'Angebote'!$U102)</f>
        <v/>
      </c>
      <c r="W102" s="7" t="n"/>
      <c r="X102" s="10">
        <f>IF('Angebote'!$A102="","",'Angebote'!$W102-'Angebote'!$N102)</f>
        <v/>
      </c>
      <c r="Y102" s="11">
        <f>IF('Angebote'!$A102="","",IF('Angebote'!$N102&lt;='Angebote'!$W102,"Budget eingehalten","Budget überschritten"))</f>
        <v/>
      </c>
      <c r="Z102" s="5" t="n"/>
    </row>
    <row r="103">
      <c r="A103" s="4" t="n"/>
      <c r="B103" s="5" t="n"/>
      <c r="C103" s="5" t="n"/>
      <c r="D103" s="5" t="n"/>
      <c r="E103" s="5" t="n"/>
      <c r="F103" s="5" t="n"/>
      <c r="G103" s="6" t="n"/>
      <c r="H103" s="6" t="n"/>
      <c r="I103" s="7" t="n"/>
      <c r="J103" s="8" t="n"/>
      <c r="K103" s="8" t="n"/>
      <c r="L103" s="8" t="n"/>
      <c r="M103" s="9" t="n"/>
      <c r="N103" s="10">
        <f>IF('Angebote'!$A103="","",IFERROR(PMT('Angebote'!$J103/100/12,'Angebote'!$P103*12,-'Angebote'!$I103),0))</f>
        <v/>
      </c>
      <c r="O103" s="10">
        <f>IF('Angebote'!$A103="","",'Angebote'!$N103*12)</f>
        <v/>
      </c>
      <c r="P103" s="9" t="n"/>
      <c r="Q103" s="10">
        <f>IF('Angebote'!$A103="","",MAX(0,'Angebote'!$N103*'Angebote'!$P103*12-'Angebote'!$I103))</f>
        <v/>
      </c>
      <c r="R103" s="8" t="n"/>
      <c r="S103" s="7" t="n"/>
      <c r="T103" s="7" t="n"/>
      <c r="U103" s="7" t="n"/>
      <c r="V103" s="10">
        <f>IF('Angebote'!$A103="","",'Angebote'!$Q103+'Angebote'!$S103+'Angebote'!$T103-'Angebote'!$U103)</f>
        <v/>
      </c>
      <c r="W103" s="7" t="n"/>
      <c r="X103" s="10">
        <f>IF('Angebote'!$A103="","",'Angebote'!$W103-'Angebote'!$N103)</f>
        <v/>
      </c>
      <c r="Y103" s="11">
        <f>IF('Angebote'!$A103="","",IF('Angebote'!$N103&lt;='Angebote'!$W103,"Budget eingehalten","Budget überschritten"))</f>
        <v/>
      </c>
      <c r="Z103" s="5" t="n"/>
    </row>
    <row r="104">
      <c r="A104" s="4" t="n"/>
      <c r="B104" s="5" t="n"/>
      <c r="C104" s="5" t="n"/>
      <c r="D104" s="5" t="n"/>
      <c r="E104" s="5" t="n"/>
      <c r="F104" s="5" t="n"/>
      <c r="G104" s="6" t="n"/>
      <c r="H104" s="6" t="n"/>
      <c r="I104" s="7" t="n"/>
      <c r="J104" s="8" t="n"/>
      <c r="K104" s="8" t="n"/>
      <c r="L104" s="8" t="n"/>
      <c r="M104" s="9" t="n"/>
      <c r="N104" s="10">
        <f>IF('Angebote'!$A104="","",IFERROR(PMT('Angebote'!$J104/100/12,'Angebote'!$P104*12,-'Angebote'!$I104),0))</f>
        <v/>
      </c>
      <c r="O104" s="10">
        <f>IF('Angebote'!$A104="","",'Angebote'!$N104*12)</f>
        <v/>
      </c>
      <c r="P104" s="9" t="n"/>
      <c r="Q104" s="10">
        <f>IF('Angebote'!$A104="","",MAX(0,'Angebote'!$N104*'Angebote'!$P104*12-'Angebote'!$I104))</f>
        <v/>
      </c>
      <c r="R104" s="8" t="n"/>
      <c r="S104" s="7" t="n"/>
      <c r="T104" s="7" t="n"/>
      <c r="U104" s="7" t="n"/>
      <c r="V104" s="10">
        <f>IF('Angebote'!$A104="","",'Angebote'!$Q104+'Angebote'!$S104+'Angebote'!$T104-'Angebote'!$U104)</f>
        <v/>
      </c>
      <c r="W104" s="7" t="n"/>
      <c r="X104" s="10">
        <f>IF('Angebote'!$A104="","",'Angebote'!$W104-'Angebote'!$N104)</f>
        <v/>
      </c>
      <c r="Y104" s="11">
        <f>IF('Angebote'!$A104="","",IF('Angebote'!$N104&lt;='Angebote'!$W104,"Budget eingehalten","Budget überschritten"))</f>
        <v/>
      </c>
      <c r="Z104" s="5" t="n"/>
    </row>
  </sheetData>
  <autoFilter ref="A4:Z104"/>
  <mergeCells count="1">
    <mergeCell ref="A1:Z1"/>
  </mergeCells>
  <conditionalFormatting sqref="X5:X104">
    <cfRule type="expression" priority="1" dxfId="0">
      <formula>AND($A5&lt;&gt;"",$X5&lt;0)</formula>
    </cfRule>
    <cfRule type="expression" priority="2" dxfId="1">
      <formula>AND($A5&lt;&gt;"",$X5&gt;=0)</formula>
    </cfRule>
  </conditionalFormatting>
  <conditionalFormatting sqref="Y5:Y104">
    <cfRule type="expression" priority="3" dxfId="0">
      <formula>AND($A5&lt;&gt;"",$Y5="Budget überschritten")</formula>
    </cfRule>
    <cfRule type="expression" priority="4" dxfId="1">
      <formula>AND($A5&lt;&gt;"",$Y5="Budget eingehalten")</formula>
    </cfRule>
  </conditionalFormatting>
  <conditionalFormatting sqref="N5:N104">
    <cfRule type="expression" priority="5" dxfId="2">
      <formula>AND($A5&lt;&gt;"",$N5=MIN($N$5:$N$104))</formula>
    </cfRule>
  </conditionalFormatting>
  <conditionalFormatting sqref="J5:J104">
    <cfRule type="expression" priority="6" dxfId="2">
      <formula>AND($A5&lt;&gt;"",$J5=MIN($J$5:$J$104))</formula>
    </cfRule>
  </conditionalFormatting>
  <dataValidations count="4">
    <dataValidation sqref="G5:H104" showErrorMessage="1" showInputMessage="1" allowBlank="1" type="date" operator="greaterThan">
      <formula1>1</formula1>
    </dataValidation>
    <dataValidation sqref="I5:I104 S5:U104 W5:W104" showErrorMessage="1" showInputMessage="1" allowBlank="1" type="decimal" operator="greaterThanOrEqual">
      <formula1>0</formula1>
    </dataValidation>
    <dataValidation sqref="J5:L104 R5:R104" showErrorMessage="1" showInputMessage="1" allowBlank="1" type="decimal" operator="between">
      <formula1>0</formula1>
      <formula2>20</formula2>
    </dataValidation>
    <dataValidation sqref="M5:M104 P5:P104" showErrorMessage="1" showInputMessage="1" allowBlank="1" type="whole" operator="between">
      <formula1>1</formula1>
      <formula2>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6" customWidth="1" min="1" max="1"/>
    <col width="28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  <col width="3" customWidth="1" min="9" max="9"/>
    <col width="3" customWidth="1" min="10" max="10"/>
    <col width="3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  <col width="18" customWidth="1" min="19" max="19"/>
    <col width="18" customWidth="1" min="20" max="20"/>
    <col width="18" customWidth="1" min="21" max="21"/>
    <col width="18" customWidth="1" min="22" max="22"/>
    <col width="18" customWidth="1" min="23" max="23"/>
    <col width="18" customWidth="1" min="24" max="24"/>
    <col width="18" customWidth="1" min="25" max="25"/>
    <col width="18" customWidth="1" min="26" max="26"/>
  </cols>
  <sheetData>
    <row r="1" ht="26" customHeight="1">
      <c r="A1" s="1" t="inlineStr">
        <is>
          <t>Anschlussfinanzierung – Vergleich und Auswertung</t>
        </is>
      </c>
    </row>
    <row r="2">
      <c r="A2" s="2" t="inlineStr">
        <is>
          <t>Wählen Sie eine Angebots-ID aus, um die wichtigsten Angebotsdaten automatisch anzuzeigen.</t>
        </is>
      </c>
    </row>
    <row r="3">
      <c r="A3" s="12" t="inlineStr">
        <is>
          <t>Angebots-ID auswählen</t>
        </is>
      </c>
      <c r="B3" s="13" t="inlineStr">
        <is>
          <t>AF-2026-001</t>
        </is>
      </c>
    </row>
    <row r="5">
      <c r="A5" s="14" t="inlineStr">
        <is>
          <t>Details des ausgewählten Angebots</t>
        </is>
      </c>
      <c r="B5" s="15" t="n"/>
      <c r="C5" s="15" t="n"/>
      <c r="D5" s="15" t="n"/>
      <c r="E5" s="15" t="n"/>
      <c r="F5" s="15" t="n"/>
      <c r="G5" s="15" t="n"/>
      <c r="H5" s="15" t="n"/>
    </row>
    <row r="6">
      <c r="A6" s="16" t="inlineStr">
        <is>
          <t>Darlehensgeber</t>
        </is>
      </c>
      <c r="B6" s="17">
        <f>IFERROR(VLOOKUP($B$3,'Angebote'!$A$5:$Z$104,6,FALSE),"")</f>
        <v/>
      </c>
    </row>
    <row r="7">
      <c r="A7" s="18" t="inlineStr">
        <is>
          <t>Eigentümer</t>
        </is>
      </c>
      <c r="B7" s="17">
        <f>IFERROR(VLOOKUP($B$3,'Angebote'!$A$5:$Z$104,2,FALSE),"")</f>
        <v/>
      </c>
    </row>
    <row r="8">
      <c r="A8" s="16" t="inlineStr">
        <is>
          <t>Immobilie</t>
        </is>
      </c>
      <c r="B8" s="17">
        <f>IFERROR(VLOOKUP($B$3,'Angebote'!$A$5:$Z$104,3,FALSE),"")</f>
        <v/>
      </c>
    </row>
    <row r="9">
      <c r="A9" s="18" t="inlineStr">
        <is>
          <t>Restschuld zum Umschuldungsstichtag</t>
        </is>
      </c>
      <c r="B9" s="19">
        <f>IFERROR(VLOOKUP($B$3,'Angebote'!$A$5:$Z$104,9,FALSE),"")</f>
        <v/>
      </c>
    </row>
    <row r="10">
      <c r="A10" s="16" t="inlineStr">
        <is>
          <t>Sollzins p. a.</t>
        </is>
      </c>
      <c r="B10" s="20">
        <f>IFERROR(VLOOKUP($B$3,'Angebote'!$A$5:$Z$104,10,FALSE),"")</f>
        <v/>
      </c>
    </row>
    <row r="11">
      <c r="A11" s="18" t="inlineStr">
        <is>
          <t>Effektiver Jahreszins</t>
        </is>
      </c>
      <c r="B11" s="20">
        <f>IFERROR(VLOOKUP($B$3,'Angebote'!$A$5:$Z$104,11,FALSE),"")</f>
        <v/>
      </c>
    </row>
    <row r="12">
      <c r="A12" s="16" t="inlineStr">
        <is>
          <t>Neue monatliche Rate</t>
        </is>
      </c>
      <c r="B12" s="19">
        <f>IFERROR(VLOOKUP($B$3,'Angebote'!$A$5:$Z$104,14,FALSE),"")</f>
        <v/>
      </c>
    </row>
    <row r="13">
      <c r="A13" s="18" t="inlineStr">
        <is>
          <t>Zinsbindung neu</t>
        </is>
      </c>
      <c r="B13" s="21">
        <f>IFERROR(VLOOKUP($B$3,'Angebote'!$A$5:$Z$104,13,FALSE),"")</f>
        <v/>
      </c>
    </row>
    <row r="14">
      <c r="A14" s="16" t="inlineStr">
        <is>
          <t>Zinskosten über Laufzeit</t>
        </is>
      </c>
      <c r="B14" s="19">
        <f>IFERROR(VLOOKUP($B$3,'Angebote'!$A$5:$Z$104,17,FALSE),"")</f>
        <v/>
      </c>
    </row>
    <row r="15">
      <c r="A15" s="18" t="inlineStr">
        <is>
          <t>Gesamtkosten Finanzierung</t>
        </is>
      </c>
      <c r="B15" s="19">
        <f>IFERROR(VLOOKUP($B$3,'Angebote'!$A$5:$Z$104,22,FALSE),"")</f>
        <v/>
      </c>
    </row>
    <row r="16">
      <c r="A16" s="16" t="inlineStr">
        <is>
          <t>Cashflow nach Finanzierung</t>
        </is>
      </c>
      <c r="B16" s="19">
        <f>IFERROR(VLOOKUP($B$3,'Angebote'!$A$5:$Z$104,24,FALSE),"")</f>
        <v/>
      </c>
    </row>
    <row r="17">
      <c r="A17" s="18" t="inlineStr">
        <is>
          <t>Budgetstatus</t>
        </is>
      </c>
      <c r="B17" s="11">
        <f>IFERROR(VLOOKUP($B$3,'Angebote'!$A$5:$Z$104,25,FALSE),"")</f>
        <v/>
      </c>
    </row>
    <row r="19">
      <c r="A19" s="14" t="inlineStr">
        <is>
          <t>Kennzahlen über alle erfassten Angebote</t>
        </is>
      </c>
      <c r="B19" s="15" t="n"/>
      <c r="C19" s="15" t="n"/>
      <c r="D19" s="15" t="n"/>
      <c r="E19" s="15" t="n"/>
      <c r="F19" s="15" t="n"/>
      <c r="G19" s="15" t="n"/>
      <c r="H19" s="15" t="n"/>
    </row>
    <row r="20">
      <c r="A20" s="16" t="inlineStr">
        <is>
          <t>Anzahl der Angebote</t>
        </is>
      </c>
      <c r="B20" s="22">
        <f>COUNTIF('Angebote'!$A$5:$A$104,"&lt;&gt;")</f>
        <v/>
      </c>
    </row>
    <row r="21">
      <c r="A21" s="18" t="inlineStr">
        <is>
          <t>Durchschnittlicher Sollzins</t>
        </is>
      </c>
      <c r="B21" s="23">
        <f>IFERROR(AVERAGE('Angebote'!$J$5:$J$104),0)</f>
        <v/>
      </c>
    </row>
    <row r="22">
      <c r="A22" s="16" t="inlineStr">
        <is>
          <t>Niedrigste monatliche Rate</t>
        </is>
      </c>
      <c r="B22" s="24">
        <f>IFERROR(MIN('Angebote'!$N$5:$N$104),0)</f>
        <v/>
      </c>
    </row>
    <row r="23">
      <c r="A23" s="18" t="inlineStr">
        <is>
          <t>Niedrigster Sollzins</t>
        </is>
      </c>
      <c r="B23" s="25">
        <f>IFERROR(MIN('Angebote'!$J$5:$J$104),0)</f>
        <v/>
      </c>
    </row>
    <row r="24">
      <c r="A24" s="16" t="inlineStr">
        <is>
          <t>Angebote innerhalb des Budgets</t>
        </is>
      </c>
      <c r="B24" s="22">
        <f>COUNTIF('Angebote'!$Y$5:$Y$104,"Budget eingehalten")</f>
        <v/>
      </c>
    </row>
    <row r="25">
      <c r="A25" s="18" t="inlineStr">
        <is>
          <t>Beste Bewertung (günstigste Rate)</t>
        </is>
      </c>
      <c r="B25" s="22">
        <f>IFERROR(INDEX('Angebote'!$F$5:$F$104,MATCH(MIN('Angebote'!$N$5:$N$104),'Angebote'!$N$5:$N$104,0)),"Keine Daten")</f>
        <v/>
      </c>
    </row>
  </sheetData>
  <mergeCells count="1">
    <mergeCell ref="A1:H1"/>
  </mergeCells>
  <conditionalFormatting sqref="B16">
    <cfRule type="expression" priority="1" dxfId="0">
      <formula>B16&lt;0</formula>
    </cfRule>
    <cfRule type="expression" priority="2" dxfId="1">
      <formula>B16&gt;=0</formula>
    </cfRule>
  </conditionalFormatting>
  <conditionalFormatting sqref="B17">
    <cfRule type="expression" priority="3" dxfId="0">
      <formula>B17="Budget überschritten"</formula>
    </cfRule>
    <cfRule type="expression" priority="4" dxfId="1">
      <formula>B17="Budget eingehalten"</formula>
    </cfRule>
  </conditionalFormatting>
  <dataValidations count="1">
    <dataValidation sqref="B3" showErrorMessage="1" showInputMessage="1" allowBlank="1" type="list">
      <formula1>'Angebote'!$A$5:$A$104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</cols>
  <sheetData>
    <row r="1" ht="26" customHeight="1">
      <c r="A1" s="1" t="inlineStr">
        <is>
          <t>Kurzanleitung zur Vorlage Anschlussfinanzierung</t>
        </is>
      </c>
    </row>
    <row r="2">
      <c r="A2" s="2" t="inlineStr">
        <is>
          <t>Diese Vorlage unterstützt Sie bei der strukturierten Gegenüberstellung von Anschlussfinanzierungsangeboten.</t>
        </is>
      </c>
    </row>
    <row r="4">
      <c r="A4" s="14" t="inlineStr">
        <is>
          <t>So verwenden Sie das Blatt Angebote</t>
        </is>
      </c>
      <c r="B4" s="15" t="n"/>
      <c r="C4" s="15" t="n"/>
      <c r="D4" s="15" t="n"/>
      <c r="E4" s="15" t="n"/>
      <c r="F4" s="15" t="n"/>
      <c r="G4" s="15" t="n"/>
      <c r="H4" s="15" t="n"/>
    </row>
    <row r="5" ht="32" customHeight="1">
      <c r="A5" s="26" t="inlineStr">
        <is>
          <t>1. Füllen Sie im Blatt „Angebote“ ausschließlich die hellgelb hinterlegten Zellen aus.</t>
        </is>
      </c>
      <c r="B5" s="27" t="n"/>
      <c r="C5" s="27" t="n"/>
      <c r="D5" s="27" t="n"/>
      <c r="E5" s="27" t="n"/>
      <c r="F5" s="27" t="n"/>
      <c r="G5" s="27" t="n"/>
      <c r="H5" s="28" t="n"/>
    </row>
    <row r="6" ht="32" customHeight="1">
      <c r="A6" s="29" t="inlineStr">
        <is>
          <t>2. Prüfen Sie die Restschuld zum Umschuldungsstichtag sowie den tatsächlichen Ablösezeitpunkt sorgfältig.</t>
        </is>
      </c>
      <c r="B6" s="27" t="n"/>
      <c r="C6" s="27" t="n"/>
      <c r="D6" s="27" t="n"/>
      <c r="E6" s="27" t="n"/>
      <c r="F6" s="27" t="n"/>
      <c r="G6" s="27" t="n"/>
      <c r="H6" s="28" t="n"/>
    </row>
    <row r="7" ht="32" customHeight="1">
      <c r="A7" s="26" t="inlineStr">
        <is>
          <t>3. Übernehmen Sie Sollzins, effektiven Jahreszins, Tilgung, Zinsbindung, Sondertilgung und Entgelte direkt aus dem Bankangebot.</t>
        </is>
      </c>
      <c r="B7" s="27" t="n"/>
      <c r="C7" s="27" t="n"/>
      <c r="D7" s="27" t="n"/>
      <c r="E7" s="27" t="n"/>
      <c r="F7" s="27" t="n"/>
      <c r="G7" s="27" t="n"/>
      <c r="H7" s="28" t="n"/>
    </row>
    <row r="8" ht="32" customHeight="1">
      <c r="A8" s="29" t="inlineStr">
        <is>
          <t>4. Die monatliche Rate, jährliche Rate, Zinskosten, Gesamtkosten, Cashflow und Budgetbewertung werden automatisch berechnet.</t>
        </is>
      </c>
      <c r="B8" s="27" t="n"/>
      <c r="C8" s="27" t="n"/>
      <c r="D8" s="27" t="n"/>
      <c r="E8" s="27" t="n"/>
      <c r="F8" s="27" t="n"/>
      <c r="G8" s="27" t="n"/>
      <c r="H8" s="28" t="n"/>
    </row>
    <row r="9" ht="32" customHeight="1">
      <c r="A9" s="26" t="inlineStr">
        <is>
          <t>5. Erfassen Sie je Bank oder Vermittler ein separates Angebot, damit Zinssatz und Kosten transparent vergleichbar bleiben.</t>
        </is>
      </c>
      <c r="B9" s="27" t="n"/>
      <c r="C9" s="27" t="n"/>
      <c r="D9" s="27" t="n"/>
      <c r="E9" s="27" t="n"/>
      <c r="F9" s="27" t="n"/>
      <c r="G9" s="27" t="n"/>
      <c r="H9" s="28" t="n"/>
    </row>
    <row r="11">
      <c r="A11" s="14" t="inlineStr">
        <is>
          <t>Prüfpunkte vor einer Finanzierungsentscheidung</t>
        </is>
      </c>
      <c r="B11" s="15" t="n"/>
      <c r="C11" s="15" t="n"/>
      <c r="D11" s="15" t="n"/>
      <c r="E11" s="15" t="n"/>
      <c r="F11" s="15" t="n"/>
      <c r="G11" s="15" t="n"/>
      <c r="H11" s="15" t="n"/>
    </row>
    <row r="12" ht="36" customHeight="1">
      <c r="A12" s="26" t="inlineStr">
        <is>
          <t>6. Prüfen Sie Vorfälligkeitsentschädigung, Grundschuldabtretung und Notarkosten separat; diese Positionen können die Gesamtkosten wesentlich beeinflussen.</t>
        </is>
      </c>
      <c r="B12" s="27" t="n"/>
      <c r="C12" s="27" t="n"/>
      <c r="D12" s="27" t="n"/>
      <c r="E12" s="27" t="n"/>
      <c r="F12" s="27" t="n"/>
      <c r="G12" s="27" t="n"/>
      <c r="H12" s="28" t="n"/>
    </row>
    <row r="13" ht="36" customHeight="1">
      <c r="A13" s="29" t="inlineStr">
        <is>
          <t>7. Beurteilen Sie Anschlussfinanzierungen nicht ausschließlich nach der Monatsrate, sondern auch nach Gesamtlaufzeit, Zinskosten und Flexibilität.</t>
        </is>
      </c>
      <c r="B13" s="27" t="n"/>
      <c r="C13" s="27" t="n"/>
      <c r="D13" s="27" t="n"/>
      <c r="E13" s="27" t="n"/>
      <c r="F13" s="27" t="n"/>
      <c r="G13" s="27" t="n"/>
      <c r="H13" s="28" t="n"/>
    </row>
    <row r="14" ht="36" customHeight="1">
      <c r="A14" s="26" t="inlineStr">
        <is>
          <t>8. Berücksichtigen Sie bei vermieteten Objekten die Auswirkungen auf Kaltmiete, Cashflow, Werbungskosten und die Anlage V.</t>
        </is>
      </c>
      <c r="B14" s="27" t="n"/>
      <c r="C14" s="27" t="n"/>
      <c r="D14" s="27" t="n"/>
      <c r="E14" s="27" t="n"/>
      <c r="F14" s="27" t="n"/>
      <c r="G14" s="27" t="n"/>
      <c r="H14" s="28" t="n"/>
    </row>
    <row r="15" ht="36" customHeight="1">
      <c r="A15" s="29" t="inlineStr">
        <is>
          <t>9. Vergleichen Sie Angebote rechtzeitig vor Ablauf der Zinsbindung und dokumentieren Sie Rückfragen an Bank oder Vermittlung.</t>
        </is>
      </c>
      <c r="B15" s="27" t="n"/>
      <c r="C15" s="27" t="n"/>
      <c r="D15" s="27" t="n"/>
      <c r="E15" s="27" t="n"/>
      <c r="F15" s="27" t="n"/>
      <c r="G15" s="27" t="n"/>
      <c r="H15" s="28" t="n"/>
    </row>
    <row r="16" ht="36" customHeight="1">
      <c r="A16" s="26" t="inlineStr">
        <is>
          <t>10. Treffen Sie keine Finanzierungsentscheidung ausschließlich auf Basis dieser Vorlage; beziehen Sie Bank-, Steuer- und bei Bedarf Rechtsberatung ein.</t>
        </is>
      </c>
      <c r="B16" s="27" t="n"/>
      <c r="C16" s="27" t="n"/>
      <c r="D16" s="27" t="n"/>
      <c r="E16" s="27" t="n"/>
      <c r="F16" s="27" t="n"/>
      <c r="G16" s="27" t="n"/>
      <c r="H16" s="28" t="n"/>
    </row>
  </sheetData>
  <mergeCells count="11">
    <mergeCell ref="A1:H1"/>
    <mergeCell ref="A5:H5"/>
    <mergeCell ref="A6:H6"/>
    <mergeCell ref="A7:H7"/>
    <mergeCell ref="A8:H8"/>
    <mergeCell ref="A9:H9"/>
    <mergeCell ref="A12:H12"/>
    <mergeCell ref="A13:H13"/>
    <mergeCell ref="A14:H14"/>
    <mergeCell ref="A15:H15"/>
    <mergeCell ref="A16:H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2026-10-26T14:15:24Z</dcterms:created>
  <dcterms:modified xmlns:dcterms="http://purl.org/dc/terms/" xmlns:xsi="http://www.w3.org/2001/XMLSchema-instance" xsi:type="dcterms:W3CDTF">2026-10-26T14:15:24Z</dcterms:modified>
</cp:coreProperties>
</file>